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_Files\d&amp;d\campaign-Herlighet\"/>
    </mc:Choice>
  </mc:AlternateContent>
  <xr:revisionPtr revIDLastSave="0" documentId="13_ncr:1_{8DD5E348-08B7-4101-B1A8-18D1A72CD87F}" xr6:coauthVersionLast="47" xr6:coauthVersionMax="47" xr10:uidLastSave="{00000000-0000-0000-0000-000000000000}"/>
  <bookViews>
    <workbookView xWindow="765" yWindow="615" windowWidth="27000" windowHeight="13935" xr2:uid="{00000000-000D-0000-FFFF-FFFF00000000}"/>
  </bookViews>
  <sheets>
    <sheet name="squads" sheetId="16" r:id="rId1"/>
    <sheet name="Herlighet Crew" sheetId="2" r:id="rId2"/>
    <sheet name="Malina Crew" sheetId="11" r:id="rId3"/>
    <sheet name="Herlighet" sheetId="4" r:id="rId4"/>
    <sheet name="Malina" sheetId="12" r:id="rId5"/>
    <sheet name="xp log" sheetId="15" r:id="rId6"/>
    <sheet name="weather" sheetId="5" r:id="rId7"/>
    <sheet name="loot" sheetId="6" r:id="rId8"/>
    <sheet name="log" sheetId="7" r:id="rId9"/>
    <sheet name="routines" sheetId="9" r:id="rId10"/>
    <sheet name="npc's" sheetId="8" r:id="rId11"/>
    <sheet name="XP Tables" sheetId="10" r:id="rId12"/>
  </sheets>
  <calcPr calcId="191029"/>
</workbook>
</file>

<file path=xl/calcChain.xml><?xml version="1.0" encoding="utf-8"?>
<calcChain xmlns="http://schemas.openxmlformats.org/spreadsheetml/2006/main">
  <c r="O25" i="16" l="1"/>
  <c r="D25" i="16" s="1"/>
  <c r="O22" i="16"/>
  <c r="D22" i="16" s="1"/>
  <c r="O21" i="16"/>
  <c r="O20" i="16"/>
  <c r="D20" i="16" s="1"/>
  <c r="O15" i="16"/>
  <c r="D15" i="16" s="1"/>
  <c r="O19" i="16"/>
  <c r="D19" i="16" s="1"/>
  <c r="O16" i="16"/>
  <c r="O13" i="16"/>
  <c r="D13" i="16" s="1"/>
  <c r="O10" i="16"/>
  <c r="D10" i="16" s="1"/>
  <c r="O7" i="16"/>
  <c r="O3" i="16"/>
  <c r="D3" i="16" s="1"/>
  <c r="O27" i="16"/>
  <c r="D27" i="16" s="1"/>
  <c r="O26" i="16"/>
  <c r="D26" i="16" s="1"/>
  <c r="O24" i="16"/>
  <c r="D24" i="16" s="1"/>
  <c r="O18" i="16"/>
  <c r="D18" i="16" s="1"/>
  <c r="O17" i="16"/>
  <c r="O14" i="16"/>
  <c r="D14" i="16" s="1"/>
  <c r="O12" i="16"/>
  <c r="D12" i="16" s="1"/>
  <c r="O11" i="16"/>
  <c r="O9" i="16"/>
  <c r="D9" i="16" s="1"/>
  <c r="O8" i="16"/>
  <c r="O6" i="16"/>
  <c r="D6" i="16" s="1"/>
  <c r="O5" i="16"/>
  <c r="D5" i="16" s="1"/>
  <c r="D81" i="15"/>
  <c r="D80" i="15"/>
  <c r="D79" i="15"/>
  <c r="D78" i="15"/>
  <c r="D72" i="15"/>
  <c r="D75" i="15" s="1"/>
  <c r="D71" i="15"/>
  <c r="D70" i="15"/>
  <c r="D21" i="16"/>
  <c r="D17" i="16"/>
  <c r="D16" i="16"/>
  <c r="D8" i="16"/>
  <c r="D11" i="16"/>
  <c r="O23" i="16"/>
  <c r="D23" i="16" s="1"/>
  <c r="D7" i="16"/>
  <c r="O4" i="16"/>
  <c r="D4" i="16" s="1"/>
  <c r="D63" i="15"/>
  <c r="D60" i="15"/>
  <c r="D59" i="15"/>
  <c r="D58" i="15"/>
  <c r="D57" i="15"/>
  <c r="D52" i="15"/>
  <c r="D50" i="15"/>
  <c r="D49" i="15"/>
  <c r="D48" i="15"/>
  <c r="D45" i="15"/>
  <c r="D44" i="15"/>
  <c r="D43" i="15"/>
  <c r="D36" i="15"/>
  <c r="D35" i="15"/>
  <c r="D34" i="15"/>
  <c r="D33" i="15"/>
  <c r="D30" i="15"/>
  <c r="D25" i="15"/>
  <c r="E25" i="15" s="1"/>
  <c r="D20" i="15"/>
  <c r="E20" i="15" s="1"/>
  <c r="D19" i="15"/>
  <c r="E19" i="15" s="1"/>
  <c r="D18" i="15"/>
  <c r="E18" i="15" s="1"/>
  <c r="O3" i="2"/>
  <c r="D3" i="2" s="1"/>
  <c r="O6" i="11"/>
  <c r="D6" i="11" s="1"/>
  <c r="D84" i="15" l="1"/>
  <c r="D40" i="15"/>
  <c r="D46" i="15"/>
  <c r="D53" i="15"/>
  <c r="E22" i="15"/>
  <c r="O22" i="11"/>
  <c r="D22" i="11" s="1"/>
  <c r="O4" i="11"/>
  <c r="D4" i="11" s="1"/>
  <c r="O21" i="11"/>
  <c r="D21" i="11" s="1"/>
  <c r="C20" i="12"/>
  <c r="C23" i="12" s="1"/>
  <c r="C24" i="12" s="1"/>
  <c r="O3" i="11"/>
  <c r="D3" i="11" s="1"/>
  <c r="C20" i="4"/>
  <c r="B287" i="6"/>
  <c r="B286" i="6"/>
  <c r="B285" i="6"/>
  <c r="B103" i="6"/>
  <c r="B102" i="6"/>
  <c r="B92" i="6"/>
  <c r="B90" i="6"/>
  <c r="B89" i="6"/>
  <c r="B88" i="6"/>
  <c r="B14" i="6"/>
  <c r="B9" i="6"/>
  <c r="B8" i="6"/>
  <c r="B422" i="6" s="1"/>
  <c r="C21" i="4" s="1"/>
  <c r="O30" i="2"/>
  <c r="D30" i="2" s="1"/>
  <c r="O29" i="2"/>
  <c r="D29" i="2" s="1"/>
  <c r="O28" i="2"/>
  <c r="D28" i="2" s="1"/>
  <c r="O27" i="2"/>
  <c r="D27" i="2" s="1"/>
  <c r="O26" i="2"/>
  <c r="D26" i="2" s="1"/>
  <c r="O25" i="2"/>
  <c r="D25" i="2" s="1"/>
  <c r="O24" i="2"/>
  <c r="D24" i="2" s="1"/>
  <c r="O21" i="2"/>
  <c r="D21" i="2" s="1"/>
  <c r="O20" i="2"/>
  <c r="D20" i="2" s="1"/>
  <c r="O19" i="2"/>
  <c r="D19" i="2" s="1"/>
  <c r="O18" i="2"/>
  <c r="D18" i="2" s="1"/>
  <c r="O16" i="2"/>
  <c r="D16" i="2" s="1"/>
  <c r="O15" i="2"/>
  <c r="D15" i="2" s="1"/>
  <c r="O13" i="2"/>
  <c r="D13" i="2" s="1"/>
  <c r="O12" i="2"/>
  <c r="D12" i="2" s="1"/>
  <c r="O11" i="2"/>
  <c r="D11" i="2" s="1"/>
  <c r="O7" i="2"/>
  <c r="D7" i="2" s="1"/>
  <c r="O5" i="2"/>
  <c r="D5" i="2" s="1"/>
  <c r="D19" i="4" l="1"/>
  <c r="C105" i="6" l="1"/>
  <c r="C104" i="6"/>
  <c r="C103" i="6"/>
  <c r="C102" i="6"/>
  <c r="C23" i="4" l="1"/>
  <c r="C24" i="4" s="1"/>
  <c r="O37" i="2"/>
  <c r="O4" i="2"/>
  <c r="D4" i="2" s="1"/>
</calcChain>
</file>

<file path=xl/sharedStrings.xml><?xml version="1.0" encoding="utf-8"?>
<sst xmlns="http://schemas.openxmlformats.org/spreadsheetml/2006/main" count="2140" uniqueCount="1004">
  <si>
    <t>Herkatla</t>
  </si>
  <si>
    <t>Svanerna</t>
  </si>
  <si>
    <t>Villatha</t>
  </si>
  <si>
    <t>Freyotta</t>
  </si>
  <si>
    <t>Salhelga</t>
  </si>
  <si>
    <t>Aldbeinn</t>
  </si>
  <si>
    <t>Finnthor</t>
  </si>
  <si>
    <t>Ingemundur</t>
  </si>
  <si>
    <t>Gudarinn</t>
  </si>
  <si>
    <t xml:space="preserve">Ulfarr </t>
  </si>
  <si>
    <t xml:space="preserve">Harthingur </t>
  </si>
  <si>
    <t xml:space="preserve">Bergstyrr </t>
  </si>
  <si>
    <t xml:space="preserve">Farrun </t>
  </si>
  <si>
    <t>Dagfrith</t>
  </si>
  <si>
    <t xml:space="preserve">Thorgeir </t>
  </si>
  <si>
    <t xml:space="preserve">Sighvat </t>
  </si>
  <si>
    <t xml:space="preserve">Bjorn </t>
  </si>
  <si>
    <t xml:space="preserve">Hermarr </t>
  </si>
  <si>
    <t>Asgrim</t>
  </si>
  <si>
    <t xml:space="preserve">Athalkarl </t>
  </si>
  <si>
    <t xml:space="preserve">Kolbardur </t>
  </si>
  <si>
    <t xml:space="preserve">Ulfrikur </t>
  </si>
  <si>
    <t>Arinbjorn</t>
  </si>
  <si>
    <t xml:space="preserve">Hjorleif </t>
  </si>
  <si>
    <t>XP</t>
  </si>
  <si>
    <t>Chapter 2</t>
  </si>
  <si>
    <t xml:space="preserve">Holmhallur </t>
  </si>
  <si>
    <t>Finnvir</t>
  </si>
  <si>
    <t xml:space="preserve">Kolorun </t>
  </si>
  <si>
    <t>Geirbera</t>
  </si>
  <si>
    <t xml:space="preserve">Kolgauta </t>
  </si>
  <si>
    <t>Chapter 1</t>
  </si>
  <si>
    <t>Raid on Halslaf's Lair</t>
  </si>
  <si>
    <t>NPC</t>
  </si>
  <si>
    <t>Crew of the Herlighet</t>
  </si>
  <si>
    <t>Sarah</t>
  </si>
  <si>
    <t>Dave</t>
  </si>
  <si>
    <t>Jarred</t>
  </si>
  <si>
    <t>Class</t>
  </si>
  <si>
    <t>Level</t>
  </si>
  <si>
    <t>All raiding party members 1000 XP - reach 2nd level; all characters on the boat get 250 XP</t>
  </si>
  <si>
    <t>Raiding party slew 24 village warriors @ 50 XP each = 1200 XP; all characters on the boat get 250 XP</t>
  </si>
  <si>
    <t>Raiding party: Finnvir, Geirbera, Herkatla, Svanerna, Villatha, Fryotta, Salhelga, Finnthor</t>
  </si>
  <si>
    <t>Ch1</t>
  </si>
  <si>
    <t>Ch2</t>
  </si>
  <si>
    <t>Start</t>
  </si>
  <si>
    <t>Fortune</t>
  </si>
  <si>
    <t>The Herlighet</t>
  </si>
  <si>
    <t>150’ Drakkar</t>
  </si>
  <si>
    <t>Cargo: 40 tons or 80,000 lbs</t>
  </si>
  <si>
    <t>12 rowing benches, 24 rowers</t>
  </si>
  <si>
    <t>Single mast, square sail</t>
  </si>
  <si>
    <t>Medium Ballista – 50 ballista bolts</t>
  </si>
  <si>
    <t>Water: barrels containing 1 portion per person for two weeks: 14x30= 420</t>
  </si>
  <si>
    <t>Food: salted provisions 1 portion per person for two weeks: 14x30= 420</t>
  </si>
  <si>
    <t>Hull HP 150, Hardness 5</t>
  </si>
  <si>
    <t>Rigging HP 60, Hardness 0</t>
  </si>
  <si>
    <t>Water Taken Before Sinking: 70 units (70’ x 20’ x 5’ = 7000 cubic feet)</t>
  </si>
  <si>
    <t>Ship Health</t>
  </si>
  <si>
    <t>Max</t>
  </si>
  <si>
    <t>Current</t>
  </si>
  <si>
    <t>Hull HP</t>
  </si>
  <si>
    <t>Water Taken (max 70 units)</t>
  </si>
  <si>
    <t>Ballista Bolts</t>
  </si>
  <si>
    <t>Cargo (max 80,000 lbs)</t>
  </si>
  <si>
    <t>Weight</t>
  </si>
  <si>
    <t xml:space="preserve">Fresh Water Units </t>
  </si>
  <si>
    <t>Food Units</t>
  </si>
  <si>
    <t>Personal Belongings</t>
  </si>
  <si>
    <t>Treasure</t>
  </si>
  <si>
    <t>Total Hold (including Water, Food, and Cargo)</t>
  </si>
  <si>
    <t>% Capacity</t>
  </si>
  <si>
    <t>note: 10 coins = 1 pound</t>
  </si>
  <si>
    <t>d20</t>
  </si>
  <si>
    <t>Table 1. Weather on the High Seas (Roll Daily)</t>
  </si>
  <si>
    <t xml:space="preserve">        Table 2. Blown</t>
  </si>
  <si>
    <t>Table 3. Hazard Table</t>
  </si>
  <si>
    <t xml:space="preserve">   Table 4. Rescuing Passengers Washed Overboard</t>
  </si>
  <si>
    <t>The Gods Go Nuts! Sailing Check DC 25 : 10 rolls on the Hazard Table</t>
  </si>
  <si>
    <t xml:space="preserve">            Off Course</t>
  </si>
  <si>
    <t>6d6 hull damage</t>
  </si>
  <si>
    <t>…and they were never seen again</t>
  </si>
  <si>
    <t>Heavy Storm: Sailing check DC 20 : 5 rolls on the Hazard Table</t>
  </si>
  <si>
    <t>d8</t>
  </si>
  <si>
    <t>Direction</t>
  </si>
  <si>
    <t>3d6 hull damage</t>
  </si>
  <si>
    <t>Victim REF Save vs DC 10; Rescuer STR check vs DC 10; failure means they drown</t>
  </si>
  <si>
    <t>Storm: Sailing Check DC 15 ; 3 rolls on the Hazard Table</t>
  </si>
  <si>
    <t>north</t>
  </si>
  <si>
    <t>1d6 hull damage</t>
  </si>
  <si>
    <t>Rain: Sailing check DC 15 ; 1 roll on the Hazard Table</t>
  </si>
  <si>
    <t>northeast</t>
  </si>
  <si>
    <t>2d6 mast damage</t>
  </si>
  <si>
    <t>Victim REF Save vs DC 5; Rescuer STR check vs DC 5; failure means they drown</t>
  </si>
  <si>
    <t>Rain: Sailing check DC 15 ; no rolls on the Hazard Table</t>
  </si>
  <si>
    <t>east</t>
  </si>
  <si>
    <t>1d6 mast damage</t>
  </si>
  <si>
    <t xml:space="preserve">Fog : Sailing check DC 15 </t>
  </si>
  <si>
    <t>southeast</t>
  </si>
  <si>
    <t>1d4 passengers or crew overboard</t>
  </si>
  <si>
    <t>Victim makes Reflex Save vs DC 10 to catch rope; failure means they drown</t>
  </si>
  <si>
    <t>Duldrums: Clear but no Wind: row at 1/2 move</t>
  </si>
  <si>
    <t>south</t>
  </si>
  <si>
    <t>3d10 units of fresh water overboard</t>
  </si>
  <si>
    <t>Clear Skies, Strong Headwind : move 1/4</t>
  </si>
  <si>
    <t>southwest</t>
  </si>
  <si>
    <t>3d10 units of food overboard</t>
  </si>
  <si>
    <t>Victim makes Reflex Save vs DC 5 to catch rope; failure means they drown</t>
  </si>
  <si>
    <t>Clear Skies, Mild Headwind : move 1/2</t>
  </si>
  <si>
    <t>west</t>
  </si>
  <si>
    <t>5d100 gp worth of cargo overboard</t>
  </si>
  <si>
    <t>northwest</t>
  </si>
  <si>
    <t>2d100 gp worth of cargo overboard</t>
  </si>
  <si>
    <t>Hauled aboard in six rounds; FORT save vs DC 25 or 1d6 damage</t>
  </si>
  <si>
    <t>Clear Skies, Good Wind : normal move</t>
  </si>
  <si>
    <t>2d6 passengers take 1d6 damage each</t>
  </si>
  <si>
    <t>1d6 passengers take 1d6 damage each</t>
  </si>
  <si>
    <t>Hauled aboard in five rounds; FORT save vs DC 20 or 1d6 damage</t>
  </si>
  <si>
    <t>taking on water - 4d20 units</t>
  </si>
  <si>
    <t>taking on water - 2d20 units</t>
  </si>
  <si>
    <t>Hauled aboard in four rounds; FORT save vs DC 15 or 1d6 damage</t>
  </si>
  <si>
    <t>taking on water - 1d20 units</t>
  </si>
  <si>
    <t>2d6 passengers lose one personal item at random</t>
  </si>
  <si>
    <t>Hauled aboard in three rounds; FORT save vs DC 10 or 1d6 damage</t>
  </si>
  <si>
    <t>1d6 passengers lose one personal item at random</t>
  </si>
  <si>
    <t>No result - whew!</t>
  </si>
  <si>
    <t>Hauled aboard in two rounds; FORT save vs DC 5 or 1d6 damage</t>
  </si>
  <si>
    <t>Clear Skies, Strong Tail Wind : move x2</t>
  </si>
  <si>
    <t>Nailed it! Hauled aboard in one round, no harm done!</t>
  </si>
  <si>
    <t>* Ship will sink if more water is taken on than the ship's max.</t>
  </si>
  <si>
    <t>* Rescue requires one passenger to make the rescue.</t>
  </si>
  <si>
    <t>* Crew members can bail 1 unit of water per roll on hazard table.</t>
  </si>
  <si>
    <t>* If more than one person attempts a rescue at the same time, add +5 to the roll for Table 4</t>
  </si>
  <si>
    <t xml:space="preserve">* Bailers are at higher risk for taking storm damage or </t>
  </si>
  <si>
    <t>* Rescuers are at higher risk for taking damage or being washed overboard.</t>
  </si>
  <si>
    <t xml:space="preserve">being washed overboard. </t>
  </si>
  <si>
    <t xml:space="preserve">* (at higher risk means if a roll indicates damage or overboard, then </t>
  </si>
  <si>
    <t xml:space="preserve">          it is rolled among those most at risk exclusively)</t>
  </si>
  <si>
    <t>* passengers reduced to zero HP are automaticallly swept overboard next turn</t>
  </si>
  <si>
    <t>9 Frog Crotch Arrows</t>
  </si>
  <si>
    <t>10 Mundane Short Bows</t>
  </si>
  <si>
    <t>9 Mundane Katanas</t>
  </si>
  <si>
    <t>1 Suit Mundane Leather Armor</t>
  </si>
  <si>
    <t>1 Suit Mundane Studded Leather Armor</t>
  </si>
  <si>
    <t>4 Green gems (not appraised)</t>
  </si>
  <si>
    <t>3 Red gems (not appraised)</t>
  </si>
  <si>
    <t>10 Yellow gems (not appraised)</t>
  </si>
  <si>
    <t>Rectangle Banner: Flower and Wave</t>
  </si>
  <si>
    <t>Chapter 2 loot</t>
  </si>
  <si>
    <t>Blowgun</t>
  </si>
  <si>
    <t>Thorgeir, Herkatla</t>
  </si>
  <si>
    <t>2 (Masterwork) Katanas</t>
  </si>
  <si>
    <t>1 Masterwork Short Bow</t>
  </si>
  <si>
    <t>93 gold</t>
  </si>
  <si>
    <t>6 days at sea - landfall, add 210 units food</t>
  </si>
  <si>
    <t>Mast and Rigging HP</t>
  </si>
  <si>
    <t>potion</t>
  </si>
  <si>
    <t xml:space="preserve">    potion of hiding (150 gp)</t>
  </si>
  <si>
    <t xml:space="preserve">        red-colored</t>
  </si>
  <si>
    <t xml:space="preserve">        earthy odor/taste</t>
  </si>
  <si>
    <t xml:space="preserve">        bubbling, opaque appearance</t>
  </si>
  <si>
    <t xml:space="preserve">    potion of speak with animals (300 gp)</t>
  </si>
  <si>
    <t xml:space="preserve">        amber-colored</t>
  </si>
  <si>
    <t xml:space="preserve">        oily, opaque appearance</t>
  </si>
  <si>
    <t>scroll</t>
  </si>
  <si>
    <t xml:space="preserve">    arcane (25 gp)</t>
  </si>
  <si>
    <t xml:space="preserve">        Feather Fall (l1, cl1)</t>
  </si>
  <si>
    <t xml:space="preserve">    arcane (150 gp)</t>
  </si>
  <si>
    <t xml:space="preserve">        Web (l2, cl3)</t>
  </si>
  <si>
    <t xml:space="preserve">    arcane (50 gp)</t>
  </si>
  <si>
    <t xml:space="preserve">        Color Spray (l1, cl1)</t>
  </si>
  <si>
    <t xml:space="preserve">        Charm Person (l1, cl1)</t>
  </si>
  <si>
    <t xml:space="preserve">    potion of aid (300 gp)</t>
  </si>
  <si>
    <t xml:space="preserve">        carmine-colored</t>
  </si>
  <si>
    <t xml:space="preserve">        bitter odor/taste</t>
  </si>
  <si>
    <t xml:space="preserve">        watery, opaque appearance</t>
  </si>
  <si>
    <t xml:space="preserve">    potion of alter self (300 gp)</t>
  </si>
  <si>
    <t xml:space="preserve">        mahogany-colored</t>
  </si>
  <si>
    <t xml:space="preserve">        spicy odor/taste</t>
  </si>
  <si>
    <t xml:space="preserve">        watery, translucent appearance</t>
  </si>
  <si>
    <t xml:space="preserve">    potion of reduce (at 5th level) (250 gp)</t>
  </si>
  <si>
    <t xml:space="preserve">        orange-colored</t>
  </si>
  <si>
    <t xml:space="preserve">        sweet odor/taste</t>
  </si>
  <si>
    <t xml:space="preserve">        watery, flecked appearance</t>
  </si>
  <si>
    <t xml:space="preserve">    divine (75 gp)</t>
  </si>
  <si>
    <t xml:space="preserve">        Invisibility to Animals (l1, cl1) (scribed 2 times)</t>
  </si>
  <si>
    <t xml:space="preserve">        Inflict Light Wounds (l1, cl1)</t>
  </si>
  <si>
    <t>Chapter 3 loot</t>
  </si>
  <si>
    <t>coin 217 gold coins (217 gp) mundane medium masterwork studded leather armor (175 gp)</t>
  </si>
  <si>
    <t>6 gems (light green) 8 gems (light blue)</t>
  </si>
  <si>
    <t>Items total value:  1,625 gp</t>
  </si>
  <si>
    <t>Chapter 3</t>
  </si>
  <si>
    <t>2 clerics = 180 xp; 10 lower level clerics = 300 xp; destruction of village = 250 xp each; destruction of idols 100 xp ; total 830 xp</t>
  </si>
  <si>
    <t>bonuses: Geirbera: intercession 200 xp each; Sighvat 200 xp for special desecration</t>
  </si>
  <si>
    <t>Ch3</t>
  </si>
  <si>
    <t>1 day to Mazu</t>
  </si>
  <si>
    <t>Chapter 1 Loot</t>
  </si>
  <si>
    <t>6 days travel at sea</t>
  </si>
  <si>
    <t>depart from Kolheim</t>
  </si>
  <si>
    <t>arrive in Bone Bay and the lair of Halslaf the raider</t>
  </si>
  <si>
    <t>crossing to the Isle of Algron, transported to far off waters</t>
  </si>
  <si>
    <t>raid a village in Sakura, then sail for two days to raid a second village, sail for four days and beach at the northern tip of Sakura</t>
  </si>
  <si>
    <t>great storm on day 2: 348 gp of cargo overboard</t>
  </si>
  <si>
    <t>raid a village on the Isle of Mazu</t>
  </si>
  <si>
    <t>ship fully repaired and provisions taken on</t>
  </si>
  <si>
    <t>110 food units</t>
  </si>
  <si>
    <t>13 jugs of spirits</t>
  </si>
  <si>
    <t>X4 scimitars +1</t>
  </si>
  <si>
    <t>+1 flaming great axe</t>
  </si>
  <si>
    <t>+1 shield</t>
  </si>
  <si>
    <t>+1 bastard sword – defender</t>
  </si>
  <si>
    <t>1280 gp</t>
  </si>
  <si>
    <t>1660 sp</t>
  </si>
  <si>
    <t>5 gems worth 100 gp ea</t>
  </si>
  <si>
    <t>12 arm bands – bronze chased with silver – 50 gp ea</t>
  </si>
  <si>
    <t>7 days total journey</t>
  </si>
  <si>
    <t>Chapter 4</t>
  </si>
  <si>
    <t>Character</t>
  </si>
  <si>
    <t>attacked by Yomawari crabs</t>
  </si>
  <si>
    <t>Ch4</t>
  </si>
  <si>
    <t>Spot #</t>
  </si>
  <si>
    <t>C</t>
  </si>
  <si>
    <t>N</t>
  </si>
  <si>
    <t>C1</t>
  </si>
  <si>
    <t>C2</t>
  </si>
  <si>
    <t>S</t>
  </si>
  <si>
    <t>Tim</t>
  </si>
  <si>
    <t>entered Haka'Na lands by way of Owl River</t>
  </si>
  <si>
    <t>first night launched raid on Haka'Na village</t>
  </si>
  <si>
    <t>stumbled on lair of wendigo</t>
  </si>
  <si>
    <t>six hands lost</t>
  </si>
  <si>
    <t>HP</t>
  </si>
  <si>
    <t>ATK R</t>
  </si>
  <si>
    <t>ATK M</t>
  </si>
  <si>
    <t>Alan</t>
  </si>
  <si>
    <t>Fort</t>
  </si>
  <si>
    <t>Ref</t>
  </si>
  <si>
    <t>Will</t>
  </si>
  <si>
    <t>FTR</t>
  </si>
  <si>
    <t>RGR</t>
  </si>
  <si>
    <t>CLR</t>
  </si>
  <si>
    <t>SOR</t>
  </si>
  <si>
    <t>FTR/ROG</t>
  </si>
  <si>
    <t>Status</t>
  </si>
  <si>
    <t>Ch5</t>
  </si>
  <si>
    <t>Chapter 5</t>
  </si>
  <si>
    <t>INIT</t>
  </si>
  <si>
    <t>Explored the wendigo lair, lost five party members to curse</t>
  </si>
  <si>
    <t>fled from wendigo, then Finnthor ordered crew to turn back</t>
  </si>
  <si>
    <t xml:space="preserve">night attack from Haka'Na warriors, ghost invites </t>
  </si>
  <si>
    <t>Mike</t>
  </si>
  <si>
    <t>1 alpha wendigo CR9 7200 400 400 (div by 18 characters)</t>
  </si>
  <si>
    <t>5x sub wendigo CR 6 2700 150 750 (div by 18)</t>
  </si>
  <si>
    <t>8x 1st lvl ftr 300 37.5 300 (div by 8)</t>
  </si>
  <si>
    <t>Story XP 250 each</t>
  </si>
  <si>
    <t>War clubs of Manitou (Thunder Bird) </t>
  </si>
  <si>
    <t>- one each given to Finnthor, Villatha, Freyotta, Kolorun, Ulfarr, Dagfrith, Sighvat, and Athelkarl - Finnthor and Villatha have fallen, so it's up to the group to decide who gets theirs unless you bury them with the clubs</t>
  </si>
  <si>
    <t>– forged in the Great Horn Mountains in a volcano, imbued with the properties of fire and ice, used by Haka’Na paladins to combat great evil</t>
  </si>
  <si>
    <t>+2 war clubs - +2 to ATK and DMG</t>
  </si>
  <si>
    <t>resistance to energy (hot/cold) of 5</t>
  </si>
  <si>
    <t>10 potions of cure light wounds (given before the battle)</t>
  </si>
  <si>
    <t>Loot from the Lair</t>
  </si>
  <si>
    <t>You enter the Wendigo lair and sure enough the old priest who ran this joint really stocked up for his personal war with the creatures. You find the following amidst debris, hidden panels, old dusty cabinets, etc.</t>
  </si>
  <si>
    <t>* Tapestry of the Buffalo People symbol</t>
  </si>
  <si>
    <t>* Signet Ring of the priest showing a blood red star (not magical)</t>
  </si>
  <si>
    <t>* An old map with ancient writings indicating what the Haka'Na braves tell you is somewhere deep in the Horn Mountains. It appears to be a valley, but the Haka'Na say there is nothing there but ice. </t>
  </si>
  <si>
    <t>1,641 gold coins</t>
  </si>
  <si>
    <t>2,737 silver coins</t>
  </si>
  <si>
    <t>17 blue sapphires worth 120 gp each</t>
  </si>
  <si>
    <t>23 small rubies worth 60 gp each</t>
  </si>
  <si>
    <t>2 large diamonds worth 1000 gp each</t>
  </si>
  <si>
    <t>weapons</t>
  </si>
  <si>
    <t>    heavy flail +1 (2,315 gp)</t>
  </si>
  <si>
    <t>    light crossbow +1 (2,335 gp)</t>
  </si>
  <si>
    <t>    mighty composite longbow (+1 Str bonus) +2 (8,500 gp)</t>
  </si>
  <si>
    <t>    kama +1 (2,302 gp)</t>
  </si>
  <si>
    <t>    light mace +1 (2,305 gp)</t>
  </si>
  <si>
    <t>    shortspear +1 (flaming) (8,302 gp)</t>
  </si>
  <si>
    <t>    siangham +1 (2,303 gp)</t>
  </si>
  <si>
    <t>    siangham +1 (ghost touch) (8,303 gp)</t>
  </si>
  <si>
    <t>    throwing axe +1 (keen) (8,308 gp)</t>
  </si>
  <si>
    <t>armor</t>
  </si>
  <si>
    <t>    large wooden shield +1 (1,157 gp)</t>
  </si>
  <si>
    <t>    half-plate +1 (1,750 gp)</t>
  </si>
  <si>
    <t>    large steel shield +1 (1,170 gp)</t>
  </si>
  <si>
    <t>    small wooden shield +1 (1,153 gp)</t>
  </si>
  <si>
    <t>potions</t>
  </si>
  <si>
    <t>    potion of cure moderate wounds (300 gp)</t>
  </si>
  <si>
    <t>    potion of intelligence (300 gp)</t>
  </si>
  <si>
    <t>    potion of invisibility (300 gp)</t>
  </si>
  <si>
    <t>    potion of speak with animals (300 gp)</t>
  </si>
  <si>
    <t>    potion of cure light wounds (50 gp)</t>
  </si>
  <si>
    <t>    potion of delay poison (300 gp)</t>
  </si>
  <si>
    <t>    potion of enlarge (at 5th level) (250 gp)</t>
  </si>
  <si>
    <t>    potion of glibness (500 gp)</t>
  </si>
  <si>
    <t>    potion of hiding (150 gp)</t>
  </si>
  <si>
    <t>    potion of reduce (at 5th level) (250 gp)</t>
  </si>
  <si>
    <t>scrolls</t>
  </si>
  <si>
    <t>    arcane (425 gp)</t>
  </si>
  <si>
    <t>        Charm Person (l1, cl1)</t>
  </si>
  <si>
    <t>        Clairaudience/Clairvoyance (l3, cl5)</t>
  </si>
  <si>
    <t>        Color Spray (l1, cl1)</t>
  </si>
  <si>
    <t>    arcane (325 gp)</t>
  </si>
  <si>
    <t>        Change Self (l1, cl1)</t>
  </si>
  <si>
    <t>        Detect Thoughts (l2, cl3)</t>
  </si>
  <si>
    <t>        Invisibility (l2, cl3)</t>
  </si>
  <si>
    <t>    divine (300 gp)</t>
  </si>
  <si>
    <t>        Lesser Restoration (l2, cl3)</t>
  </si>
  <si>
    <t>        Barkskin (l2, cl3)</t>
  </si>
  <si>
    <t>    divine (50 gp)</t>
  </si>
  <si>
    <t>        Detect Chaos (l1, cl1)</t>
  </si>
  <si>
    <t>        Cure Light Wounds (l1, cl1)</t>
  </si>
  <si>
    <t>    arcane (525 gp)</t>
  </si>
  <si>
    <t>        Flaming Sphere (l2, cl3)</t>
  </si>
  <si>
    <t>        Vampiric Touch (l3, cl5)</t>
  </si>
  <si>
    <t>    arcane (25 gp)</t>
  </si>
  <si>
    <t>        Mage Armor (l1, cl1)</t>
  </si>
  <si>
    <t>        Silent Image (l1, cl1)</t>
  </si>
  <si>
    <t>    arcane (300 gp)</t>
  </si>
  <si>
    <t>        Mirror Image (l2, cl3) (scribed 2 times)</t>
  </si>
  <si>
    <t>    arcane (150 gp)</t>
  </si>
  <si>
    <t>        Locate Object (l2, cl3)</t>
  </si>
  <si>
    <t>wondrous items</t>
  </si>
  <si>
    <t>    bag of holding (bag 2) (5,000 gp)</t>
  </si>
  <si>
    <t>    brooch of shielding (1,500 gp)</t>
  </si>
  <si>
    <t>    chime of opening (3,000 gp)</t>
  </si>
  <si>
    <t>    dust of tracelessness (250 gp)</t>
  </si>
  <si>
    <t>    Nolzur's marvelous pigments (5,500 gp)</t>
  </si>
  <si>
    <t>    robe of useful items (7,000 gp)</t>
  </si>
  <si>
    <t>    amulet of health (+2) (4,000 gp)</t>
  </si>
  <si>
    <t>    boots of the winterlands (2,500 gp)</t>
  </si>
  <si>
    <t>    horn of goodness/evil (6,000 gp)</t>
  </si>
  <si>
    <t>    pipes of haunting (6,500 gp)</t>
  </si>
  <si>
    <t>    Quaal's feather token (fan) (200 gp)</t>
  </si>
  <si>
    <t>    vest of escape (2,000 gp)</t>
  </si>
  <si>
    <t>rings</t>
  </si>
  <si>
    <t>    ring of animal friendship (9,500 gp)</t>
  </si>
  <si>
    <t>    ring of protection +1 (2,000 gp)</t>
  </si>
  <si>
    <t>    ring of protection +2 (8,000 gp)</t>
  </si>
  <si>
    <t>    ring of swimming (2,300 gp)</t>
  </si>
  <si>
    <t>    ring of water walking (15,000 gp)</t>
  </si>
  <si>
    <t>wands</t>
  </si>
  <si>
    <t>    Detect Secret Doors (l1, cl1) (42 charges) (630 gp)</t>
  </si>
  <si>
    <t>    Shatter (l2, cl3) (11 charges) (990 gp)</t>
  </si>
  <si>
    <t>LOOT</t>
  </si>
  <si>
    <t>Claimed By</t>
  </si>
  <si>
    <t xml:space="preserve"> </t>
  </si>
  <si>
    <t>Party Hold</t>
  </si>
  <si>
    <t>Hjorleif</t>
  </si>
  <si>
    <t>Kolgauta</t>
  </si>
  <si>
    <t>Sighvat</t>
  </si>
  <si>
    <t>party</t>
  </si>
  <si>
    <t>Ulfarr</t>
  </si>
  <si>
    <t>distributed</t>
  </si>
  <si>
    <t>Kolorun</t>
  </si>
  <si>
    <t>AC</t>
  </si>
  <si>
    <t>Ch6</t>
  </si>
  <si>
    <t>Chapter 6</t>
  </si>
  <si>
    <t>consulted with the Haka'Na Buffalo tribe about the map found in the Wendigo lair</t>
  </si>
  <si>
    <t>map leads to the Horn Valley where legend says the Temple of the Moon may lie and where the Coyote God may have taken possession to cause mischief</t>
  </si>
  <si>
    <t>party rows upriver to seek out the valley, camps out the night before entering the Great Stag Forest; attacked by a goblin raiding party</t>
  </si>
  <si>
    <t>20 goblins</t>
  </si>
  <si>
    <t>Barbarian</t>
  </si>
  <si>
    <t>NPCs</t>
  </si>
  <si>
    <t>add 2 to ability score for one week</t>
  </si>
  <si>
    <t>add 1d4 to hp for one week</t>
  </si>
  <si>
    <t>watch 4 - Bjorn, Ulfarr</t>
  </si>
  <si>
    <t xml:space="preserve">    potion of clairaudience/clairvoyance (300 gp)</t>
  </si>
  <si>
    <t xml:space="preserve">    potion of endurance (300 gp)</t>
  </si>
  <si>
    <t xml:space="preserve">    potion of enlarge (at 5th level) (250 gp)</t>
  </si>
  <si>
    <t xml:space="preserve">    divine (175 gp)</t>
  </si>
  <si>
    <t xml:space="preserve">        Magic Stone (l1, cl1)</t>
  </si>
  <si>
    <t xml:space="preserve">        Chill Metal (l2, cl3)</t>
  </si>
  <si>
    <t xml:space="preserve">    arcane (175 gp)</t>
  </si>
  <si>
    <t xml:space="preserve">        Forceful Footfalls (l2, cl3)</t>
  </si>
  <si>
    <t xml:space="preserve">        Change Self (l1, cl1)</t>
  </si>
  <si>
    <t xml:space="preserve">        Cat's Grace (l2, cl3)</t>
  </si>
  <si>
    <t xml:space="preserve">        Grease (l1, cl1)</t>
  </si>
  <si>
    <t>Wands</t>
  </si>
  <si>
    <t xml:space="preserve">    Burning Hands (l1, cl1) (1 charges) (15 gp)</t>
  </si>
  <si>
    <t xml:space="preserve">    Detect Secret Doors (l1, cl1) (26 charges) (390 gp)</t>
  </si>
  <si>
    <t xml:space="preserve">    Cure Moderate Wounds (l2, cl3) (18 charges) (1,620 gp)</t>
  </si>
  <si>
    <t xml:space="preserve">    Cure Moderate Wounds (l2, cl3) (36 charges) (3,240 gp)</t>
  </si>
  <si>
    <t xml:space="preserve">    Shatter (l2, cl3) (8 charges) (720 gp)</t>
  </si>
  <si>
    <t>wondrous item</t>
  </si>
  <si>
    <t xml:space="preserve">    gloves of swimming and climbing (6,000 gp)</t>
  </si>
  <si>
    <t xml:space="preserve">    goggles of minute seeing (1,000 gp)</t>
  </si>
  <si>
    <t xml:space="preserve">    horn of goodness/evil (6,000 gp)</t>
  </si>
  <si>
    <t xml:space="preserve">    golembane scarab (iron) (1,600 gp)</t>
  </si>
  <si>
    <t>Chapter 6 - loot from the coyote priests</t>
  </si>
  <si>
    <t>Chapter 7</t>
  </si>
  <si>
    <t>Holmhallur, Geirbera, Kolorun, Kolgauta, Freyotta, Aldbeinn, Ulfarr, Dagfrith, Sighvat, Asgrim, Athalkarl, Hjorleif</t>
  </si>
  <si>
    <t>Kolgauta, Freyotta, Aldbeinn, Ulfarr, Dagfrith, Sighvat, Athalkarl, Hjorleif</t>
  </si>
  <si>
    <t>4 crew members who joined the departing crew are petrified:</t>
  </si>
  <si>
    <t>Herkatla, Harthingur, Farrun, Arinbjorn</t>
  </si>
  <si>
    <t xml:space="preserve">9 crew members who were also under enchantment failed to shake the enchantment enough to escape the grip of the Moon Palace: </t>
  </si>
  <si>
    <t>Svanerna, Salhelga, Ingemundur, Gudarinn, Bergstyrr, Bjorn, Hermarr, Kolbardur, Ulfrikur</t>
  </si>
  <si>
    <t>12 crew members made it out of the Moon Palace:</t>
  </si>
  <si>
    <t xml:space="preserve">As time progresses, more and more crew members fall victim to the strange melody that started before the ship entered the Great Stag Forest. </t>
  </si>
  <si>
    <t>The party decides the palace is too dangerous and requests Osyka return their boat. She agrees and tells them at noon the boat will be at the northern landing.</t>
  </si>
  <si>
    <t>To everyone's surprise, they spy a ravine on the north bank of the river and concealed by forest. There lie dozens of shipwrecks, discarded over the centuries. And the Herlighet is seen being moved towards it by priests!</t>
  </si>
  <si>
    <t xml:space="preserve">Also to everyone's surprise, the priests have mostly been slain and the strange pack animals moving the ship scattered by Hjorleif, who managed to trek on foot the entire length of the valley and attack the enemy from a hiding place. </t>
  </si>
  <si>
    <t xml:space="preserve">After the goblin attack the party continues upriver to find Horn Valley, cautious as they pass into the Great Stag Forest. </t>
  </si>
  <si>
    <t xml:space="preserve">At the head of the river the crew anchors the boat in a mere at the foot of the Horn Mountains, seeking a way through to the valley beyond. </t>
  </si>
  <si>
    <t>Hjorleif touches the latter rune, causing the ground to shake and minutes later a whirlpool in the lake swallows the Herlighet!</t>
  </si>
  <si>
    <t xml:space="preserve">The party assumes Hjorleif has been disintegrated and decides to push the second rune again and jump into the boat. </t>
  </si>
  <si>
    <t>The party is whisked away via underground river to the far end of Horn Valley and greeted by strangely garbed humans, all of whom appear to hail from a wide variety of lands.</t>
  </si>
  <si>
    <t>The rest of the crew is found outside, partaking in food, drink, games, entertainment, and canoodling with the hot servants. It is a party of dark and entrancing delights!</t>
  </si>
  <si>
    <t xml:space="preserve">A few of the crew begin humming a strange melody. At each humming, more crew members begin to find it difficult to get the melody out of their heads. </t>
  </si>
  <si>
    <t xml:space="preserve">Some even report knowing the lyrics to the song, but each person reports a different set of words. </t>
  </si>
  <si>
    <t>party finds a note in a strange tongue, discerns it to read: "Beware the song in parts, the song in full will save you"</t>
  </si>
  <si>
    <t>Four of the crew identify four different passages that accompany the melody and decide the warning they received could be true.</t>
  </si>
  <si>
    <t xml:space="preserve">Party slays the remaining priests, saving the Herlighet, and loots the priests to find several items. </t>
  </si>
  <si>
    <t xml:space="preserve">Of those escaping, 8 are still unable to stop humming the strange melody. </t>
  </si>
  <si>
    <t xml:space="preserve">Party is shocked to learn that their single night of pleasure in the palace has actually been an entire month! They also find their wits are dimming. </t>
  </si>
  <si>
    <t>At noon the party meets up to leave. They find nine of the crew have not reported to depart, so they are left behind as deserters.</t>
  </si>
  <si>
    <t xml:space="preserve">On their way to the northern end of the top of the mesa, the party stumbles across a garden of statues depicting people with horrified looks and poses. </t>
  </si>
  <si>
    <t>Fresh from surviving the ambush, the party arrives at the northern end of the mesa and the stairs down to the northern landing, but no ship is to be found.</t>
  </si>
  <si>
    <t>The boat eventually travels upriver to the foot of a giant mesa rising up from the valley floor and flanked by water falls from the mountains beyond. Stone steps ringing the outside of the mesa lead upward.</t>
  </si>
  <si>
    <t xml:space="preserve">The party ascends and finds a large area covered in lush grass and trees with a sparkling palace at the eastern end. </t>
  </si>
  <si>
    <t>The party is ushered into the palace where a high priestess named Osyka lounges on a throne in seductive clothing. She bids them welcome and invites them to join a never ending feast of delights.</t>
  </si>
  <si>
    <t xml:space="preserve">A search party find two magical runes are found carved in the rocks. Kolgauta discerns the first says 'enter' addressed to an individual, another says 'enter' addressed to a large group. </t>
  </si>
  <si>
    <t>Within minutes a smaller boat surfaces from the lake. The party investigates the boat, while Hjorleif touches the second rune and disappears.</t>
  </si>
  <si>
    <t xml:space="preserve">The party is attacked by a flock of cockatrice, which they slay but not before four of the crew and one of Herkatla's dogs are turned to stone. </t>
  </si>
  <si>
    <t>Ch7</t>
  </si>
  <si>
    <t>Ch8</t>
  </si>
  <si>
    <t>BBN</t>
  </si>
  <si>
    <t>Typical watches</t>
  </si>
  <si>
    <t>A recorder made of hemlock wood (wind instrument)</t>
  </si>
  <si>
    <t>An old lute that appears to be a bit worn but with a pedigree (stringed instrument)</t>
  </si>
  <si>
    <t>A peasant's Erhu (simple stringed instrument) from Xiandai</t>
  </si>
  <si>
    <t>A Shehnai from Mahabar (reed wind instrument)</t>
  </si>
  <si>
    <t>A sturdy drum of Norgardian design, covered in fine goatskin (percussion instrument)</t>
  </si>
  <si>
    <t>Beau</t>
  </si>
  <si>
    <t>Chapter 8</t>
  </si>
  <si>
    <t>base xp</t>
  </si>
  <si>
    <t>per pc</t>
  </si>
  <si>
    <t>x #</t>
  </si>
  <si>
    <t>*  **    the table doesn't support XP for monsters are 8 or more CR higher or lower than the PC level - that's unbalanced</t>
  </si>
  <si>
    <t>Bold numbers indicate the amount of XP that a standard encounter for a party of that level should provide</t>
  </si>
  <si>
    <t>6,000</t>
  </si>
  <si>
    <t>4,000</t>
  </si>
  <si>
    <t>3,000</t>
  </si>
  <si>
    <t>2,000</t>
  </si>
  <si>
    <t>1,500</t>
  </si>
  <si>
    <t>1,000</t>
  </si>
  <si>
    <t>750</t>
  </si>
  <si>
    <t>500</t>
  </si>
  <si>
    <t>*</t>
  </si>
  <si>
    <t>20th</t>
  </si>
  <si>
    <t>8,550</t>
  </si>
  <si>
    <t>5,700</t>
  </si>
  <si>
    <t>3,800</t>
  </si>
  <si>
    <t>2,850</t>
  </si>
  <si>
    <t>1,900</t>
  </si>
  <si>
    <t>1,425</t>
  </si>
  <si>
    <t>950</t>
  </si>
  <si>
    <t>713</t>
  </si>
  <si>
    <t>475</t>
  </si>
  <si>
    <t>19th</t>
  </si>
  <si>
    <t>10,800</t>
  </si>
  <si>
    <t>8,100</t>
  </si>
  <si>
    <t>5,400</t>
  </si>
  <si>
    <t>3,600</t>
  </si>
  <si>
    <t>2,700</t>
  </si>
  <si>
    <t>1,800</t>
  </si>
  <si>
    <t>1,350</t>
  </si>
  <si>
    <t>900</t>
  </si>
  <si>
    <t>675</t>
  </si>
  <si>
    <t>450</t>
  </si>
  <si>
    <t>18th</t>
  </si>
  <si>
    <t>10,200</t>
  </si>
  <si>
    <t>7,650</t>
  </si>
  <si>
    <t>5,100</t>
  </si>
  <si>
    <t>3,400</t>
  </si>
  <si>
    <t>2,550</t>
  </si>
  <si>
    <t>1,700</t>
  </si>
  <si>
    <t>1,275</t>
  </si>
  <si>
    <t>850</t>
  </si>
  <si>
    <t>638</t>
  </si>
  <si>
    <t>17th</t>
  </si>
  <si>
    <t>9,600</t>
  </si>
  <si>
    <t>7,200</t>
  </si>
  <si>
    <t>4,800</t>
  </si>
  <si>
    <t>3,200</t>
  </si>
  <si>
    <t>2,400</t>
  </si>
  <si>
    <t>1,600</t>
  </si>
  <si>
    <t>1,200</t>
  </si>
  <si>
    <t>800</t>
  </si>
  <si>
    <t>16th</t>
  </si>
  <si>
    <t>13,500</t>
  </si>
  <si>
    <t>9,000</t>
  </si>
  <si>
    <t>6,750</t>
  </si>
  <si>
    <t>4,500</t>
  </si>
  <si>
    <t>2,250</t>
  </si>
  <si>
    <t>1,125</t>
  </si>
  <si>
    <t>15th</t>
  </si>
  <si>
    <t>16,800</t>
  </si>
  <si>
    <t>12,600</t>
  </si>
  <si>
    <t>8,400</t>
  </si>
  <si>
    <t>6,300</t>
  </si>
  <si>
    <t>4,200</t>
  </si>
  <si>
    <t>2,800</t>
  </si>
  <si>
    <t>2,100</t>
  </si>
  <si>
    <t>1,400</t>
  </si>
  <si>
    <t>14th</t>
  </si>
  <si>
    <t>23,400</t>
  </si>
  <si>
    <t>15,600</t>
  </si>
  <si>
    <t>11,700</t>
  </si>
  <si>
    <t>7,800</t>
  </si>
  <si>
    <t>5,850</t>
  </si>
  <si>
    <t>3,900</t>
  </si>
  <si>
    <t>2,600</t>
  </si>
  <si>
    <t>1,950</t>
  </si>
  <si>
    <t>13th</t>
  </si>
  <si>
    <t>**</t>
  </si>
  <si>
    <t>28,800</t>
  </si>
  <si>
    <t>21.600</t>
  </si>
  <si>
    <t>14,400</t>
  </si>
  <si>
    <t>12th</t>
  </si>
  <si>
    <t>39,600</t>
  </si>
  <si>
    <t>26,400</t>
  </si>
  <si>
    <t>19,800</t>
  </si>
  <si>
    <t>13,200</t>
  </si>
  <si>
    <t>9,900</t>
  </si>
  <si>
    <t>6,600</t>
  </si>
  <si>
    <t>4,950</t>
  </si>
  <si>
    <t>3,300</t>
  </si>
  <si>
    <t>11th</t>
  </si>
  <si>
    <t>36,000</t>
  </si>
  <si>
    <t>24,000</t>
  </si>
  <si>
    <t>18,000</t>
  </si>
  <si>
    <t>12,000</t>
  </si>
  <si>
    <t>10th</t>
  </si>
  <si>
    <t>32,400</t>
  </si>
  <si>
    <t>21,600</t>
  </si>
  <si>
    <t>16,200</t>
  </si>
  <si>
    <t>9th</t>
  </si>
  <si>
    <t>19,200</t>
  </si>
  <si>
    <t>8th</t>
  </si>
  <si>
    <t>25,200</t>
  </si>
  <si>
    <t>7th</t>
  </si>
  <si>
    <t>6th</t>
  </si>
  <si>
    <t>5th</t>
  </si>
  <si>
    <t>12,800</t>
  </si>
  <si>
    <t>4th</t>
  </si>
  <si>
    <t>1st-3rd</t>
  </si>
  <si>
    <t>CR 20</t>
  </si>
  <si>
    <t>CR 19</t>
  </si>
  <si>
    <t>CR 18</t>
  </si>
  <si>
    <t>CR 17</t>
  </si>
  <si>
    <t>CR 16</t>
  </si>
  <si>
    <t>CR 15</t>
  </si>
  <si>
    <t>CR 14</t>
  </si>
  <si>
    <t>CR 13</t>
  </si>
  <si>
    <t>CR 12</t>
  </si>
  <si>
    <t>CR 11</t>
  </si>
  <si>
    <t>---------------------------------------------------------------Challenge Rating-------------------------------------------------------------</t>
  </si>
  <si>
    <t>375</t>
  </si>
  <si>
    <t>525</t>
  </si>
  <si>
    <t>350</t>
  </si>
  <si>
    <t>650</t>
  </si>
  <si>
    <t>488</t>
  </si>
  <si>
    <t>325</t>
  </si>
  <si>
    <t>600</t>
  </si>
  <si>
    <t>300</t>
  </si>
  <si>
    <t>1,100</t>
  </si>
  <si>
    <t>825</t>
  </si>
  <si>
    <t>550</t>
  </si>
  <si>
    <t>413</t>
  </si>
  <si>
    <t>275</t>
  </si>
  <si>
    <t>250</t>
  </si>
  <si>
    <t>338</t>
  </si>
  <si>
    <t>225</t>
  </si>
  <si>
    <t>400</t>
  </si>
  <si>
    <t>200</t>
  </si>
  <si>
    <t>3,150</t>
  </si>
  <si>
    <t>1,050</t>
  </si>
  <si>
    <t>700</t>
  </si>
  <si>
    <t>263</t>
  </si>
  <si>
    <t>CR 10</t>
  </si>
  <si>
    <t>CR 9</t>
  </si>
  <si>
    <t>CR 8</t>
  </si>
  <si>
    <t>CR 7</t>
  </si>
  <si>
    <t>CR 6</t>
  </si>
  <si>
    <t>CR 5</t>
  </si>
  <si>
    <t>CR 4</t>
  </si>
  <si>
    <t>CR 3</t>
  </si>
  <si>
    <t>CR 2</t>
  </si>
  <si>
    <t>CR 1</t>
  </si>
  <si>
    <t>-----------------------------------------------------------------Challenge Rating---------------------------------------------------------------</t>
  </si>
  <si>
    <t>Table 2-6: Experience Point Awards (Single Monster) (DMG p. 38)</t>
  </si>
  <si>
    <t xml:space="preserve">     whose CR is three less than the intended EL</t>
  </si>
  <si>
    <t>19 + 17</t>
  </si>
  <si>
    <t>13</t>
  </si>
  <si>
    <t>14</t>
  </si>
  <si>
    <t>15</t>
  </si>
  <si>
    <t>16</t>
  </si>
  <si>
    <t>17</t>
  </si>
  <si>
    <t>18</t>
  </si>
  <si>
    <t>19+</t>
  </si>
  <si>
    <t>20</t>
  </si>
  <si>
    <t xml:space="preserve">     raise the EL by one by adding a second creature </t>
  </si>
  <si>
    <t>18 + 16</t>
  </si>
  <si>
    <t>12</t>
  </si>
  <si>
    <t>18,19,20</t>
  </si>
  <si>
    <t>19</t>
  </si>
  <si>
    <t xml:space="preserve">     CR is only one lower than the intended EL, you can</t>
  </si>
  <si>
    <t>17 + 15</t>
  </si>
  <si>
    <t>11</t>
  </si>
  <si>
    <t>17,18,19</t>
  </si>
  <si>
    <t>*** Mixed Pair - when dealing with a creature whose</t>
  </si>
  <si>
    <t>16 + 14</t>
  </si>
  <si>
    <t>10</t>
  </si>
  <si>
    <t>16,17,18</t>
  </si>
  <si>
    <t xml:space="preserve">     for each drop of two places in their individual CR</t>
  </si>
  <si>
    <t>15 + 13</t>
  </si>
  <si>
    <t>9</t>
  </si>
  <si>
    <t>15,16,17</t>
  </si>
  <si>
    <t>** this holds for doubling the number of creatures</t>
  </si>
  <si>
    <t>14 + 12</t>
  </si>
  <si>
    <t>8</t>
  </si>
  <si>
    <t>14,15,16</t>
  </si>
  <si>
    <t xml:space="preserve">     equal an encounter of that Encounter Level</t>
  </si>
  <si>
    <t>13 + 11</t>
  </si>
  <si>
    <t>7</t>
  </si>
  <si>
    <t>13,14,15</t>
  </si>
  <si>
    <t xml:space="preserve">     Encounter Level, then two creatures of that kind </t>
  </si>
  <si>
    <t>12 + 10</t>
  </si>
  <si>
    <t>6</t>
  </si>
  <si>
    <t>12,13,14</t>
  </si>
  <si>
    <t xml:space="preserve">* if a creatures CR is two lower than the given </t>
  </si>
  <si>
    <t>11 + 9</t>
  </si>
  <si>
    <t>5</t>
  </si>
  <si>
    <t>11,12,13</t>
  </si>
  <si>
    <t>10 + 8</t>
  </si>
  <si>
    <t>4</t>
  </si>
  <si>
    <t>10,11,12</t>
  </si>
  <si>
    <t>the next level</t>
  </si>
  <si>
    <t>9 + 7</t>
  </si>
  <si>
    <t>3</t>
  </si>
  <si>
    <t>9,10,11</t>
  </si>
  <si>
    <t>level for players to gain the XP necessary to attain</t>
  </si>
  <si>
    <t>8 + 6</t>
  </si>
  <si>
    <t>2</t>
  </si>
  <si>
    <t>8,9,10</t>
  </si>
  <si>
    <t xml:space="preserve">note: it typically takes 13-14 encounters at the party's </t>
  </si>
  <si>
    <t>7 + 5</t>
  </si>
  <si>
    <t>1</t>
  </si>
  <si>
    <t>7,8,9</t>
  </si>
  <si>
    <t>6 + 4</t>
  </si>
  <si>
    <t>1/2</t>
  </si>
  <si>
    <t>6,7,8</t>
  </si>
  <si>
    <t>EL 5+ &gt; than party level</t>
  </si>
  <si>
    <t>overpowering</t>
  </si>
  <si>
    <t>5%</t>
  </si>
  <si>
    <t>5 + 3</t>
  </si>
  <si>
    <t>1, 2</t>
  </si>
  <si>
    <t>5,6,7</t>
  </si>
  <si>
    <t>EL 1-4 &gt; than party level</t>
  </si>
  <si>
    <t>very hard</t>
  </si>
  <si>
    <t>15%</t>
  </si>
  <si>
    <t>4 + 2</t>
  </si>
  <si>
    <t>4,5,6</t>
  </si>
  <si>
    <t>EL = that of the party</t>
  </si>
  <si>
    <t>challenging</t>
  </si>
  <si>
    <t>50%</t>
  </si>
  <si>
    <t>3 + 1</t>
  </si>
  <si>
    <t>1/3</t>
  </si>
  <si>
    <t>1/2, 1</t>
  </si>
  <si>
    <t>3,4,5</t>
  </si>
  <si>
    <t>handled properly</t>
  </si>
  <si>
    <t>2 + 1</t>
  </si>
  <si>
    <t>1/4</t>
  </si>
  <si>
    <t>1,2</t>
  </si>
  <si>
    <t>3,4</t>
  </si>
  <si>
    <t>Special (see below)</t>
  </si>
  <si>
    <t xml:space="preserve">easy if </t>
  </si>
  <si>
    <t>20%</t>
  </si>
  <si>
    <t>1 + 1/2</t>
  </si>
  <si>
    <t>1/6</t>
  </si>
  <si>
    <t>2,3</t>
  </si>
  <si>
    <t>EL lower than party level</t>
  </si>
  <si>
    <t>easy</t>
  </si>
  <si>
    <t>10%</t>
  </si>
  <si>
    <t>1/2 + 1/3</t>
  </si>
  <si>
    <t>1/8</t>
  </si>
  <si>
    <t>description</t>
  </si>
  <si>
    <t>encounter</t>
  </si>
  <si>
    <t>% of total</t>
  </si>
  <si>
    <t>Pair ***</t>
  </si>
  <si>
    <t>10-12</t>
  </si>
  <si>
    <t>7-9</t>
  </si>
  <si>
    <t>5-6</t>
  </si>
  <si>
    <t>(DMG p. 49)</t>
  </si>
  <si>
    <t>Mixed</t>
  </si>
  <si>
    <t>------------------------------------Number of Creatures-------------------------------</t>
  </si>
  <si>
    <t>Encounter</t>
  </si>
  <si>
    <t>Table 3-2: Encounter Difficulty</t>
  </si>
  <si>
    <t>Table 3-1: Encounter Numbers (DMG p. 49) *  **</t>
  </si>
  <si>
    <t xml:space="preserve">CR2 blade trap </t>
  </si>
  <si>
    <t>CR3 moonfloor trap</t>
  </si>
  <si>
    <t>2 tigers (13 crew members vs 2 CR 4 tigers = CR6 encounter)</t>
  </si>
  <si>
    <t>9 cockatrice (13 crew members versus 9 CR3 monsters = a CR9 encounter)</t>
  </si>
  <si>
    <t>div by party</t>
  </si>
  <si>
    <t>hidden element</t>
  </si>
  <si>
    <t>FTR/BRD</t>
  </si>
  <si>
    <t>Matthew</t>
  </si>
  <si>
    <t>·         Scrolls:</t>
  </si>
  <si>
    <t>·         arcane (150 gp)</t>
  </si>
  <si>
    <t>·         Darkvision (l2, cl3)</t>
  </si>
  <si>
    <t>·         Summon Monster II (l2, cl3)</t>
  </si>
  <si>
    <t>·         arcane (175 gp)</t>
  </si>
  <si>
    <t>·         Charm Person (l1, cl1)</t>
  </si>
  <si>
    <t>·         Summon Swarm (l2, cl3)</t>
  </si>
  <si>
    <t>(find the named instrument - +2)</t>
  </si>
  <si>
    <t>o   ancient codex that illustrates how to operate the Moon Phase Chamber</t>
  </si>
  <si>
    <t>o   ring of protection +2 (8,000 gp)</t>
  </si>
  <si>
    <t>o   potion of blur (300 gp)</t>
  </si>
  <si>
    <t>o   potion of charisma (300 gp)</t>
  </si>
  <si>
    <t>o   potion of cure light wounds (50 gp)</t>
  </si>
  <si>
    <t>o   potion of cure moderate wounds (300 gp)</t>
  </si>
  <si>
    <t>·         10 sacks with 100 gp each</t>
  </si>
  <si>
    <t>·         22 sacks with 100 sp each</t>
  </si>
  <si>
    <t>·         5 sacks of 20 platinum pieces each</t>
  </si>
  <si>
    <t>·         Chest with 21 gems worth 50 gp each</t>
  </si>
  <si>
    <t>·         Chest with 14 gems worth 100 gp each</t>
  </si>
  <si>
    <t>·         Chest with 6 gems worth 250 gp each</t>
  </si>
  <si>
    <t>·         armor</t>
  </si>
  <si>
    <t>·         buckler +1 (1,165 gp)</t>
  </si>
  <si>
    <t>·         full plate +1 (2,650 gp)</t>
  </si>
  <si>
    <t>·         half-plate +1 (1,750 gp)</t>
  </si>
  <si>
    <t>·         hide armor +1 (1,165 gp)</t>
  </si>
  <si>
    <t>·         large steel shield +1 (1,170 gp)</t>
  </si>
  <si>
    <t>·         large steel shield +1 (arrow deflection) (9,170 gp)</t>
  </si>
  <si>
    <t>·         large steel shield +2 (4,170 gp)</t>
  </si>
  <si>
    <t>·         potion</t>
  </si>
  <si>
    <t>·         potion of darkvision (300 gp)</t>
  </si>
  <si>
    <t>·         potion of delay poison (300 gp)</t>
  </si>
  <si>
    <t>·         potion of hiding (150 gp)</t>
  </si>
  <si>
    <t>·         potion of jump (50 gp)</t>
  </si>
  <si>
    <t>·         potion of sneaking (150 gp)</t>
  </si>
  <si>
    <t>·         potion of spider climb (50 gp)</t>
  </si>
  <si>
    <t>·         potion of vision (150 gp)</t>
  </si>
  <si>
    <t>·         rings</t>
  </si>
  <si>
    <t>·         ring of climbing (2,000 gp)</t>
  </si>
  <si>
    <t>·         ring of feather falling (2,200 gp)</t>
  </si>
  <si>
    <t>·         ring of minor elemental resistance (acid) (16,000 gp)</t>
  </si>
  <si>
    <t>·         ring of protection +1 (2,000 gp)</t>
  </si>
  <si>
    <t>·         ring of sustenance (2,500 gp)</t>
  </si>
  <si>
    <t>·         scrolls</t>
  </si>
  <si>
    <t>o   Web (l2, cl3)</t>
  </si>
  <si>
    <t>o   Blur (l2, cl3)</t>
  </si>
  <si>
    <t>o   Levitate (l2, cl3)</t>
  </si>
  <si>
    <t>·         arcane (450 gp)</t>
  </si>
  <si>
    <t>o   Darkvision (l2, cl3)</t>
  </si>
  <si>
    <t>o   Misdirection (l2, cl3)</t>
  </si>
  <si>
    <t>o   Invisibility (l2, cl3)</t>
  </si>
  <si>
    <t>·         arcane (25 gp)</t>
  </si>
  <si>
    <t>o   Detect Undead (l1, cl1)</t>
  </si>
  <si>
    <t>·         arcane (50 gp)</t>
  </si>
  <si>
    <t>o   Grease (l1, cl1)</t>
  </si>
  <si>
    <t>o   Unseen Servant (l1, cl1)</t>
  </si>
  <si>
    <t>·         arcane (525 gp)</t>
  </si>
  <si>
    <t>o   Arcane Lock (l2, cl3)</t>
  </si>
  <si>
    <t>o   Spectral Hand (l3, cl5)</t>
  </si>
  <si>
    <t>o   Mirror Image (l2, cl3)</t>
  </si>
  <si>
    <t>o   Spider Climb (l1, cl1)</t>
  </si>
  <si>
    <t>·         arcane (325 gp)</t>
  </si>
  <si>
    <t>o   Spectral Hand (l2, cl3)</t>
  </si>
  <si>
    <t>o   Silent Image (l1, cl1)</t>
  </si>
  <si>
    <t>·         divine (150 gp)</t>
  </si>
  <si>
    <t>o   Undetectable Alignment (l2, cl3)</t>
  </si>
  <si>
    <t>·         divine (25 gp)</t>
  </si>
  <si>
    <t>o   Detect Law (l1, cl1)</t>
  </si>
  <si>
    <t>·         divine (300 gp)</t>
  </si>
  <si>
    <t>o   Barkskin (l2, cl3)</t>
  </si>
  <si>
    <t>o   Silence (l2, cl3)</t>
  </si>
  <si>
    <t>·             divine (325 gp)</t>
  </si>
  <si>
    <t>·                 Silence (l2, cl3)</t>
  </si>
  <si>
    <t>·                 Spiritual Weapon (l2, cl3)</t>
  </si>
  <si>
    <t>·                 Magic Weapon (l1, cl1)</t>
  </si>
  <si>
    <t xml:space="preserve">·             </t>
  </si>
  <si>
    <t>·         wands</t>
  </si>
  <si>
    <t>·         Burning Hands (l1, cl1) (30 charges) (450 gp)</t>
  </si>
  <si>
    <t>·         Charm Person (l1, cl1) (44 charges) (660 gp)</t>
  </si>
  <si>
    <t>·         Color Spray (l1, cl1) (13 charges) (195 gp)</t>
  </si>
  <si>
    <t>·         Cure Moderate Wounds (l2, cl3) (16 charges) (1,440 gp)</t>
  </si>
  <si>
    <t>·         Hold Person (l2, cl3) (14 charges) (1,260 gp)</t>
  </si>
  <si>
    <t>·         Invisibility (l2, cl3) (2 charges) (180 gp)</t>
  </si>
  <si>
    <t>·         Levitate (l2, cl3) (50 charges) (4,500 gp)</t>
  </si>
  <si>
    <t>·         Magic Missile (l1, cl1) (37 charges) (555 gp)</t>
  </si>
  <si>
    <t>·         Mirror Image (l2, cl3) (13 charges) (1,170 gp)</t>
  </si>
  <si>
    <t>·         Silence (l2, cl3) (13 charges) (1,170 gp)</t>
  </si>
  <si>
    <t>·         Silence (l2, cl3) (24 charges) (2,160 gp)</t>
  </si>
  <si>
    <t>·         weapons</t>
  </si>
  <si>
    <t>·         bastard sword +1 (2,335 gp)</t>
  </si>
  <si>
    <t>o   'locate object' in 120-ft. radius</t>
  </si>
  <si>
    <t>o   'cure light wounds' (1d8+5) on self (1 per day)</t>
  </si>
  <si>
    <t>·         composite longbow +1 (17,400 gp)</t>
  </si>
  <si>
    <t>·         33 crossbow bolt +1 (2,333 gp)</t>
  </si>
  <si>
    <t>·         gnome hooked hammer +1 (2,620 gp)</t>
  </si>
  <si>
    <t>·         greataxe +2 (8,320 gp)</t>
  </si>
  <si>
    <t>·         greatsword +1 (2,350 gp)</t>
  </si>
  <si>
    <t>·         mighty composite longbow (+1 Str bonus) +1 (2,500 gp)</t>
  </si>
  <si>
    <t>·         mighty composite longbow (+3 Str bonus) +1 (2,700 gp)</t>
  </si>
  <si>
    <t>·         shortspear +1 (2,302 gp)</t>
  </si>
  <si>
    <t>·         sheds light in a 20-foot radius (as a torch)</t>
  </si>
  <si>
    <t>·         sickle +2 (8,302 gp)</t>
  </si>
  <si>
    <t>·         wondrous items</t>
  </si>
  <si>
    <t>·         bead of force (2,000 gp)</t>
  </si>
  <si>
    <t>·         bracers of armor (+1) (1,000 gp)</t>
  </si>
  <si>
    <t>·         cloak of elvenkind (2,000 gp)</t>
  </si>
  <si>
    <t>·         glove of storing (2,200 gp)</t>
  </si>
  <si>
    <t>·         golembane scarab (iron) (1,600 gp)</t>
  </si>
  <si>
    <t>·         golembane scarab (stone) (1,200 gp)</t>
  </si>
  <si>
    <t>·         hand of the mage (1,000 gp)</t>
  </si>
  <si>
    <t>·         helm of comprehending languages and reading magic (2,600 gp)</t>
  </si>
  <si>
    <t>·         horseshoes of speed (1,900 gp)</t>
  </si>
  <si>
    <t>·         Quaal's feather token (anchor) (50 gp)</t>
  </si>
  <si>
    <t>·         Quaal's feather token (fan) (200 gp)</t>
  </si>
  <si>
    <t>·         stone of alarm (1,000 gp)</t>
  </si>
  <si>
    <t>·         universal solvent (2,000 gp)</t>
  </si>
  <si>
    <t>·         short sword that glows bright blue and emanates moon beams as a ray on command three times per day. Functions as a +1 short sword that causes an extra 1d8 damage against lycanthropes and undead. Ray operates as searing light spell.</t>
  </si>
  <si>
    <t>·         Scrolls</t>
  </si>
  <si>
    <t>·                 Summon Swarm (l2, cl3)</t>
  </si>
  <si>
    <t>·         divine (75 gp)</t>
  </si>
  <si>
    <t>·                 Detect Chaos (l1, cl1)</t>
  </si>
  <si>
    <t>·                 Detect Law (l1, cl1)</t>
  </si>
  <si>
    <t>o   a sliver of moonbeam that was left over during one of her visits to this world centuries ago. It has many magical properties, including light on command, greater daylight spell, command over lycanthropes, and the searing light spell. While it cannot harm the undead that are sensitive to the sun, it can cause a fear effect in them with a Save DC of 20 or they must flee.</t>
  </si>
  <si>
    <t>o   Scrolls</t>
  </si>
  <si>
    <t>§  divine (50 gp)</t>
  </si>
  <si>
    <t>·              Faerie Fire (l1, cl1)</t>
  </si>
  <si>
    <t>·             Invisibility to Animals (l1, cl1)</t>
  </si>
  <si>
    <t>§  divine (200 gp)</t>
  </si>
  <si>
    <t>·          Detect Law (l1, cl1)</t>
  </si>
  <si>
    <t>·            Invisibility to Animals (l1, cl1)</t>
  </si>
  <si>
    <t>·            Summon Monster II (l2, cl3)</t>
  </si>
  <si>
    <t>Big Horde</t>
  </si>
  <si>
    <t>·         Sundry Items</t>
  </si>
  <si>
    <t>·         The Bell of Beloved Fortune- Said to bring true love- to your best friends- when rung. Does not actually provide any romantic benefit to the owner.</t>
  </si>
  <si>
    <t>·         Periapt of Porcine Attraction – This amulet makes the wearer adorable to pigs, boars, and similar beasts. The animals will not harm the wearer, nor are they romantically interested; instead, they simply cuddle up to the wearer and stare at them lovingly.</t>
  </si>
  <si>
    <t>·          </t>
  </si>
  <si>
    <t>Geirbera/Kolorun</t>
  </si>
  <si>
    <t>Freyota</t>
  </si>
  <si>
    <t>Kolgauta/Gerbeira</t>
  </si>
  <si>
    <t>Holmhallur</t>
  </si>
  <si>
    <t>protection from evil (+2 deflection bonus to AC and a +2 resistance bonus on saves. Both these bonuses apply against attacks made by evil creatures)</t>
  </si>
  <si>
    <t>additional +1 ATK/DMG vs evil creatures</t>
  </si>
  <si>
    <t>Chapter 9</t>
  </si>
  <si>
    <t>1 tiger, 12 dread guard</t>
  </si>
  <si>
    <t>obelisk puzzle</t>
  </si>
  <si>
    <t>12 dread guards (13 crew members versus 12 dread guards: 12 CR2 monsters = a CR9 encounter)</t>
  </si>
  <si>
    <t>Ch9</t>
  </si>
  <si>
    <t>2 dread guards (9 pc's vs 2 2nd level creatures = CR4 encounter)</t>
  </si>
  <si>
    <t>4 bone claw (9 pc's vs 4 5th level creatures = CR9 encounter)</t>
  </si>
  <si>
    <t>Ch10</t>
  </si>
  <si>
    <t>Chapter 10</t>
  </si>
  <si>
    <t>Marching Order</t>
  </si>
  <si>
    <t>Kolorun (and dog)</t>
  </si>
  <si>
    <t>Foraging Rules</t>
  </si>
  <si>
    <t>Party members can spend time between encounters foraging for food. Food that is found will be based on the terrain (forest, coastline, etc).</t>
  </si>
  <si>
    <t>A forage check can be done once per hour by each member of a hunter party. The check assumes the character is spending time moving silently, watching and listening.</t>
  </si>
  <si>
    <t>For every successful check, roll 1d4 + skill modifer (ranks + ability modifier) for how many units of food are retrieved.</t>
  </si>
  <si>
    <t xml:space="preserve">Characters can only carry up to their encumbrance limit or it begins to fatigue them and affects movement. Each food unit weighs 2 lbs. </t>
  </si>
  <si>
    <t>Foraging is a Survival check can range from DC 10 to 20 (depending on terrain) for every forage party member. DC is at DM's discretion.</t>
  </si>
  <si>
    <t>(e.g. Ulfarr succeeds on a forage check in the woods: he passes his Survival check and rolls 1d4 + 6 and gets 3+6 = 9! He brought back 9 units (18 lbs) of food.)</t>
  </si>
  <si>
    <t>·         heavy mace +3 (throwing) (defending) (18,312 gp)</t>
  </si>
  <si>
    <t>8x Boneclaw undead - turned</t>
  </si>
  <si>
    <t>8x Boneclaw undead - 6 killed, 2 imprisoned within a force bead sphere</t>
  </si>
  <si>
    <t xml:space="preserve">solved the puzzle of the moon phase room </t>
  </si>
  <si>
    <t>discovered Osyka in disguise and foiled her plans</t>
  </si>
  <si>
    <t>freed the moon spirit Malina</t>
  </si>
  <si>
    <t>Malina's gifts as requested by the characters:</t>
  </si>
  <si>
    <t>* Kolgauta - to become a rune caster</t>
  </si>
  <si>
    <t>* Asgrim - for the spirit dwelling in his animated sword to become a full human</t>
  </si>
  <si>
    <t>* Sighvat - for Basta the tiger, faithful companion and ally, to be free in a land where he is safe and happy</t>
  </si>
  <si>
    <t>* Hjorleif - for every full moon he sees to be a perfect moment in time to reflect in the beauty of the universe</t>
  </si>
  <si>
    <t>* Freyotta - for all their party members who were petrified to be restored</t>
  </si>
  <si>
    <t xml:space="preserve">* Dagfrith - for the </t>
  </si>
  <si>
    <t>* Kolorun - for the ability to speak with all animals</t>
  </si>
  <si>
    <t xml:space="preserve">* Geirbera - </t>
  </si>
  <si>
    <t>* Ulfarr - for a perfect replica of the Herlighet that will always find its way home</t>
  </si>
  <si>
    <t>8 boneclaw defeated (turned, imprisoned, or killed) 8x CR5 creatures = EC 11; for 9 3rd/4th level characters</t>
  </si>
  <si>
    <t>solving the moon phase puzzle</t>
  </si>
  <si>
    <t>freeing the moon goddess</t>
  </si>
  <si>
    <t>solved the puzzle of the obelisk</t>
  </si>
  <si>
    <t>4x Boneclaw undead, 2 dread guards</t>
  </si>
  <si>
    <t>individual xp awards</t>
  </si>
  <si>
    <t>Armor weighs 10 lb - 50 lb so avg is 25 lb</t>
  </si>
  <si>
    <t>Shields weigh 5 lb to 45 lb so avg is 10 lb</t>
  </si>
  <si>
    <t>Weapons weigh 1 lb to 10 lb so avg is 3 lb</t>
  </si>
  <si>
    <t>Coins weigh 50 coins = 1 lb</t>
  </si>
  <si>
    <t>Ammunition weighs 10 pcs = 1 lb</t>
  </si>
  <si>
    <t>Space</t>
  </si>
  <si>
    <t>Taken</t>
  </si>
  <si>
    <t>Scrolls 0.1 lb</t>
  </si>
  <si>
    <t>Potions 0.1 lb</t>
  </si>
  <si>
    <t>Armor 25; shields 10; weapons 3; coins 50/1; ammo 10/1; potions and scrolls 0.1</t>
  </si>
  <si>
    <t>8x battle axes</t>
  </si>
  <si>
    <t>8x wooden shields</t>
  </si>
  <si>
    <t>8x daggers</t>
  </si>
  <si>
    <t>128 arrows</t>
  </si>
  <si>
    <t>(taken from the battle at the river)</t>
  </si>
  <si>
    <t>8x suits studde leather armor</t>
  </si>
  <si>
    <t>Chapters 7 thru 10</t>
  </si>
  <si>
    <t>total pounds of treasure</t>
  </si>
  <si>
    <t>XP Log</t>
  </si>
  <si>
    <t>The Malina</t>
  </si>
  <si>
    <t>Hroald</t>
  </si>
  <si>
    <t>Harek</t>
  </si>
  <si>
    <t>Waelfrun</t>
  </si>
  <si>
    <t>Muamand</t>
  </si>
  <si>
    <t>Hu Guay</t>
  </si>
  <si>
    <t>Omer</t>
  </si>
  <si>
    <t>Rorik</t>
  </si>
  <si>
    <t>Mansour</t>
  </si>
  <si>
    <t>Fyodr</t>
  </si>
  <si>
    <t>Illugi</t>
  </si>
  <si>
    <t>Griggan</t>
  </si>
  <si>
    <t>Bokobo</t>
  </si>
  <si>
    <t>COM</t>
  </si>
  <si>
    <t>Lars</t>
  </si>
  <si>
    <t>8/3</t>
  </si>
  <si>
    <t>6/1</t>
  </si>
  <si>
    <t>0</t>
  </si>
  <si>
    <t>Crew of the Malina</t>
  </si>
  <si>
    <t>Ch11</t>
  </si>
  <si>
    <t>4x battleaxes</t>
  </si>
  <si>
    <t>4x short bows</t>
  </si>
  <si>
    <t>4x heavy steel shields</t>
  </si>
  <si>
    <t>80 arrows</t>
  </si>
  <si>
    <t>4x leather armor</t>
  </si>
  <si>
    <t>watch 1 - Hjorleif, Dagfrith</t>
  </si>
  <si>
    <t>watch 2 - Herkatla, Svanerna</t>
  </si>
  <si>
    <t>watch 3 - Sighvat, Asgrim, Griggan</t>
  </si>
  <si>
    <t>1M</t>
  </si>
  <si>
    <t>So</t>
  </si>
  <si>
    <t>Chapter 11</t>
  </si>
  <si>
    <t>fire barrier trap</t>
  </si>
  <si>
    <t>4 scorpion emplacements</t>
  </si>
  <si>
    <t>40 gnoll soldiers split into four 10-person squads</t>
  </si>
  <si>
    <t>10 gnoll soldiers vs 5th level party CR8 - 2 pc's avg</t>
  </si>
  <si>
    <t>4 gnolls on patrol vs 5th lvel parth CR4 - 5 pc's (Kolgauta, Kolorun, Geirbera, Hjorleif, Herkotla)</t>
  </si>
  <si>
    <t>so each character that waded ashore to battle the gnoll army gets 2250 xp</t>
  </si>
  <si>
    <t>each member of the party that battled the patrol gets 200 xp</t>
  </si>
  <si>
    <t>Honored Dead</t>
  </si>
  <si>
    <t xml:space="preserve">Notes: each bears the mark of the coyote god </t>
  </si>
  <si>
    <t>13x mundane battleaxes</t>
  </si>
  <si>
    <t>13x mundane short bows</t>
  </si>
  <si>
    <t>260 arrows</t>
  </si>
  <si>
    <t>13x sets of mundane leather armor</t>
  </si>
  <si>
    <t>13x heavy steel shields</t>
  </si>
  <si>
    <t>(13 sets of equipment) backpack, rope (hemp), flint and steel, trail rations (10 days), water skin, bedroll, fishing net, fishhook, whetstone, winter blanket, pouch of hallucinogenic herbs, pipe</t>
  </si>
  <si>
    <t>20x mundane battleaxes</t>
  </si>
  <si>
    <t>20x mundane short bows</t>
  </si>
  <si>
    <t>340 arrows</t>
  </si>
  <si>
    <t>20x sets of mundane leather armor</t>
  </si>
  <si>
    <t>20x heavy steel shields</t>
  </si>
  <si>
    <t>(20 sets of equipment) backpack, rope (hemp), flint and steel, trail rations (10 days), water skin, bedroll, fishing net, fishhook, whetstone, winter blanket, pouch of hallucinogenic herbs, pipe</t>
  </si>
  <si>
    <t xml:space="preserve">assigned to the Malina sailors </t>
  </si>
  <si>
    <t>Taken from the Gnoll army and Gnoll patrol: 33 in total</t>
  </si>
  <si>
    <t>Spot</t>
  </si>
  <si>
    <t xml:space="preserve">·         bastard sword +2 (23,335 gp) </t>
  </si>
  <si>
    <t>Party</t>
  </si>
  <si>
    <t>35</t>
  </si>
  <si>
    <t>25</t>
  </si>
  <si>
    <t>crew begins return trip, makes use of the curious creatures from the Moon Palace to conduct an overland portage of the ships westward to waterways connecting to the north</t>
  </si>
  <si>
    <t>Geirbera, Svanerna</t>
  </si>
  <si>
    <t>Herkatla (and dog)</t>
  </si>
  <si>
    <t>Hjorleif (scouting ahead 15 feet)</t>
  </si>
  <si>
    <t>Purchases while in Styrla 5/22/2021</t>
  </si>
  <si>
    <t>Ulfarr - mercenaries?</t>
  </si>
  <si>
    <t>Hjorleif - throwing axes 4108 gp</t>
  </si>
  <si>
    <t>Kolorun - healing potions - 2800 gp</t>
  </si>
  <si>
    <t>Herkatla - sun sword short sword - 33,000 gp</t>
  </si>
  <si>
    <t>Sighvat - bow +6 STR bonus 1000 gp</t>
  </si>
  <si>
    <t>Ulfarr's crew members - paint, pig's blood, canvas, etc - 50 gp</t>
  </si>
  <si>
    <t>no</t>
  </si>
  <si>
    <t>Kolgauta - crossbow upgraded from +1 to +2 - 3000 gp</t>
  </si>
  <si>
    <t>Kolgauta - necklace of fireballs - type 1 - 1675 gp</t>
  </si>
  <si>
    <t>sovereign glue - 7 oz - 16,800 gp</t>
  </si>
  <si>
    <t>rope of climbing - 3000 gp</t>
  </si>
  <si>
    <t>quall feather token - (bird) x2 600 gp total</t>
  </si>
  <si>
    <t>Geirbera, Kolorun, Dagfrith, Sighvat +1 chain shirts - 16,000 gp</t>
  </si>
  <si>
    <t>Hjorleif, Sighvat</t>
  </si>
  <si>
    <t>cast flare 10' radius free action</t>
  </si>
  <si>
    <t>roll atk rolls twice, keep best</t>
  </si>
  <si>
    <t>cause max damage on all hits</t>
  </si>
  <si>
    <t>Chapter 12 - the Lost Temple of Kord</t>
  </si>
  <si>
    <t>15 Kuotoa (CR2 = EL9)</t>
  </si>
  <si>
    <t>Solving the Puzzle of the Skeletons EL 5</t>
  </si>
  <si>
    <t>Answering the Riddle of the Quern Stones</t>
  </si>
  <si>
    <t>Ch12</t>
  </si>
  <si>
    <t>Chapter 13 - Coming Home Part 1</t>
  </si>
  <si>
    <t>5th level barbarian x3 (CR5=EL8)</t>
  </si>
  <si>
    <t>4th level barbarian x2 (CR4=EL6)</t>
  </si>
  <si>
    <t>3rd level barbarian x2 (CR3=EL5)</t>
  </si>
  <si>
    <t>2nd level barbarian x3 (CR2=EL5)</t>
  </si>
  <si>
    <t>Ch13</t>
  </si>
  <si>
    <t>Recon and entering the village - tactics bonus</t>
  </si>
  <si>
    <t>Story Bonus</t>
  </si>
  <si>
    <t>Hjorleif gets 250 xp bonus for leadership</t>
  </si>
  <si>
    <t>Ulfarr gets 500 xp bonus for leadership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</si>
</sst>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4"/>
      <color theme="1"/>
      <name val="Calibri"/>
      <family val="2"/>
      <scheme val="minor"/>
    </font>
    <font>
      <strike/>
      <sz val="11"/>
      <color theme="1"/>
      <name val="Calibri"/>
      <family val="2"/>
      <scheme val="minor"/>
    </font>
    <font>
      <b/>
      <sz val="14"/>
      <color rgb="FFFF0000"/>
      <name val="Calibri"/>
      <family val="2"/>
      <scheme val="minor"/>
    </font>
    <font>
      <sz val="10"/>
      <color rgb="FF000000"/>
      <name val="Arial"/>
      <family val="2"/>
    </font>
    <font>
      <b/>
      <sz val="8"/>
      <name val="Arial"/>
      <family val="2"/>
    </font>
    <font>
      <sz val="8"/>
      <name val="Arial"/>
      <family val="2"/>
    </font>
    <font>
      <sz val="11"/>
      <name val="Calibri"/>
      <family val="2"/>
      <scheme val="minor"/>
    </font>
    <font>
      <sz val="11"/>
      <color theme="0"/>
      <name val="Calibri"/>
      <family val="2"/>
      <scheme val="minor"/>
    </font>
    <font>
      <b/>
      <strike/>
      <sz val="11"/>
      <color theme="0" tint="-0.499984740745262"/>
      <name val="Calibri"/>
      <family val="2"/>
      <scheme val="minor"/>
    </font>
    <font>
      <strike/>
      <sz val="11"/>
      <color theme="0" tint="-0.499984740745262"/>
      <name val="Calibri"/>
      <family val="2"/>
      <scheme val="minor"/>
    </font>
    <font>
      <sz val="10"/>
      <name val="Arial"/>
      <family val="2"/>
    </font>
    <font>
      <b/>
      <sz val="10"/>
      <name val="Arial"/>
      <family val="2"/>
    </font>
    <font>
      <sz val="10"/>
      <color theme="1"/>
      <name val="Consolas"/>
      <family val="3"/>
    </font>
    <font>
      <sz val="10"/>
      <color rgb="FF242729"/>
      <name val="Consolas"/>
      <family val="3"/>
    </font>
    <font>
      <sz val="10"/>
      <name val="Consolas"/>
      <family val="3"/>
    </font>
    <font>
      <sz val="10"/>
      <color rgb="FFFF0000"/>
      <name val="Consolas"/>
      <family val="3"/>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CFF85"/>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2" tint="-0.499984740745262"/>
        <bgColor indexed="64"/>
      </patternFill>
    </fill>
    <fill>
      <patternFill patternType="solid">
        <fgColor theme="1"/>
        <bgColor indexed="64"/>
      </patternFill>
    </fill>
  </fills>
  <borders count="6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s>
  <cellStyleXfs count="2">
    <xf numFmtId="0" fontId="0" fillId="0" borderId="0"/>
    <xf numFmtId="0" fontId="12" fillId="0" borderId="0"/>
  </cellStyleXfs>
  <cellXfs count="312">
    <xf numFmtId="0" fontId="0" fillId="0" borderId="0" xfId="0"/>
    <xf numFmtId="0" fontId="0" fillId="0" borderId="0" xfId="0" applyAlignment="1">
      <alignment horizontal="center"/>
    </xf>
    <xf numFmtId="3" fontId="0" fillId="0" borderId="0" xfId="0" applyNumberFormat="1" applyAlignment="1">
      <alignment horizontal="center"/>
    </xf>
    <xf numFmtId="0" fontId="1" fillId="0" borderId="0" xfId="0" applyFont="1"/>
    <xf numFmtId="0" fontId="1" fillId="0" borderId="0" xfId="0" applyFont="1" applyAlignment="1">
      <alignment horizontal="center"/>
    </xf>
    <xf numFmtId="0" fontId="1" fillId="2" borderId="0" xfId="0" applyFont="1" applyFill="1"/>
    <xf numFmtId="0" fontId="0" fillId="2" borderId="0" xfId="0" applyFill="1"/>
    <xf numFmtId="0" fontId="0" fillId="0" borderId="10" xfId="0" applyBorder="1" applyAlignment="1">
      <alignment vertical="center"/>
    </xf>
    <xf numFmtId="0" fontId="0" fillId="0" borderId="11" xfId="0" applyBorder="1"/>
    <xf numFmtId="0" fontId="0" fillId="0" borderId="12" xfId="0" applyBorder="1"/>
    <xf numFmtId="0" fontId="0" fillId="0" borderId="13" xfId="0" applyBorder="1" applyAlignment="1">
      <alignment vertical="center"/>
    </xf>
    <xf numFmtId="0" fontId="0" fillId="0" borderId="0" xfId="0" applyBorder="1"/>
    <xf numFmtId="0" fontId="0" fillId="0" borderId="14" xfId="0" applyBorder="1"/>
    <xf numFmtId="0" fontId="0" fillId="0" borderId="15" xfId="0" applyBorder="1" applyAlignment="1">
      <alignment vertical="center"/>
    </xf>
    <xf numFmtId="0" fontId="0" fillId="0" borderId="16" xfId="0" applyBorder="1"/>
    <xf numFmtId="0" fontId="0" fillId="0" borderId="17" xfId="0" applyBorder="1"/>
    <xf numFmtId="0" fontId="1" fillId="0" borderId="10" xfId="0" applyFont="1" applyBorder="1"/>
    <xf numFmtId="0" fontId="1" fillId="3" borderId="18" xfId="0" applyFont="1" applyFill="1" applyBorder="1" applyAlignment="1">
      <alignment horizontal="center"/>
    </xf>
    <xf numFmtId="0" fontId="1" fillId="0" borderId="12" xfId="0" applyFont="1" applyBorder="1" applyAlignment="1">
      <alignment horizontal="center"/>
    </xf>
    <xf numFmtId="0" fontId="0" fillId="3" borderId="19" xfId="0" applyFill="1" applyBorder="1" applyAlignment="1">
      <alignment horizontal="center"/>
    </xf>
    <xf numFmtId="0" fontId="0" fillId="0" borderId="14" xfId="0" applyBorder="1" applyAlignment="1">
      <alignment horizontal="center"/>
    </xf>
    <xf numFmtId="0" fontId="0" fillId="3" borderId="20" xfId="0" applyFill="1" applyBorder="1" applyAlignment="1">
      <alignment horizontal="center"/>
    </xf>
    <xf numFmtId="0" fontId="0" fillId="0" borderId="17" xfId="0" applyBorder="1" applyAlignment="1">
      <alignment horizontal="center"/>
    </xf>
    <xf numFmtId="0" fontId="0" fillId="3" borderId="18" xfId="0" applyFill="1" applyBorder="1" applyAlignment="1">
      <alignment horizontal="center"/>
    </xf>
    <xf numFmtId="0" fontId="0" fillId="0" borderId="12" xfId="0" applyBorder="1" applyAlignment="1">
      <alignment horizontal="center"/>
    </xf>
    <xf numFmtId="0" fontId="0" fillId="0" borderId="13" xfId="0" applyBorder="1"/>
    <xf numFmtId="10" fontId="4" fillId="0" borderId="17" xfId="0" applyNumberFormat="1" applyFont="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10" xfId="0" applyFont="1" applyFill="1" applyBorder="1" applyAlignment="1"/>
    <xf numFmtId="0" fontId="1" fillId="2" borderId="12" xfId="0" applyFont="1" applyFill="1" applyBorder="1"/>
    <xf numFmtId="0" fontId="1" fillId="2" borderId="22" xfId="0" applyFont="1" applyFill="1" applyBorder="1"/>
    <xf numFmtId="0" fontId="1" fillId="2" borderId="13" xfId="0" applyFont="1" applyFill="1" applyBorder="1" applyAlignment="1"/>
    <xf numFmtId="0" fontId="1" fillId="2" borderId="14" xfId="0" applyFont="1" applyFill="1" applyBorder="1" applyAlignment="1">
      <alignment horizontal="center"/>
    </xf>
    <xf numFmtId="0" fontId="0" fillId="0" borderId="18" xfId="0" applyBorder="1"/>
    <xf numFmtId="0" fontId="1" fillId="2" borderId="15" xfId="0" applyFont="1" applyFill="1" applyBorder="1" applyAlignment="1">
      <alignment horizontal="center"/>
    </xf>
    <xf numFmtId="0" fontId="1" fillId="2" borderId="17" xfId="0" applyFont="1" applyFill="1" applyBorder="1" applyAlignment="1">
      <alignment horizontal="center"/>
    </xf>
    <xf numFmtId="0" fontId="0" fillId="0" borderId="19" xfId="0" applyBorder="1"/>
    <xf numFmtId="0" fontId="0" fillId="2" borderId="14" xfId="0" applyFill="1" applyBorder="1"/>
    <xf numFmtId="0" fontId="0" fillId="2" borderId="19" xfId="0" applyFill="1" applyBorder="1"/>
    <xf numFmtId="0" fontId="0" fillId="0" borderId="14" xfId="0" applyFill="1" applyBorder="1"/>
    <xf numFmtId="0" fontId="0" fillId="2" borderId="17" xfId="0" applyFill="1" applyBorder="1"/>
    <xf numFmtId="0" fontId="0" fillId="2" borderId="20" xfId="0" applyFill="1" applyBorder="1"/>
    <xf numFmtId="0" fontId="0" fillId="0" borderId="0" xfId="0" applyFill="1" applyBorder="1" applyAlignment="1">
      <alignment horizontal="center"/>
    </xf>
    <xf numFmtId="0" fontId="0" fillId="0" borderId="0" xfId="0" applyAlignment="1"/>
    <xf numFmtId="0" fontId="0" fillId="0" borderId="0" xfId="0" applyFill="1" applyBorder="1" applyAlignment="1">
      <alignment vertical="center"/>
    </xf>
    <xf numFmtId="0" fontId="5" fillId="0" borderId="0" xfId="0" applyFont="1" applyAlignment="1">
      <alignment vertical="center"/>
    </xf>
    <xf numFmtId="0" fontId="1" fillId="0" borderId="0" xfId="0" applyFont="1" applyFill="1"/>
    <xf numFmtId="0" fontId="3" fillId="0" borderId="0" xfId="0" applyFont="1" applyFill="1"/>
    <xf numFmtId="0" fontId="0" fillId="0" borderId="0" xfId="0" applyFill="1"/>
    <xf numFmtId="0" fontId="1" fillId="3" borderId="1" xfId="0" applyFont="1" applyFill="1" applyBorder="1"/>
    <xf numFmtId="0" fontId="1" fillId="3" borderId="2" xfId="0" applyFont="1" applyFill="1" applyBorder="1" applyAlignment="1">
      <alignment horizontal="center"/>
    </xf>
    <xf numFmtId="3" fontId="1" fillId="3" borderId="2" xfId="0" applyNumberFormat="1" applyFont="1" applyFill="1" applyBorder="1" applyAlignment="1">
      <alignment horizontal="center"/>
    </xf>
    <xf numFmtId="0" fontId="1" fillId="3" borderId="3" xfId="0" applyFont="1" applyFill="1" applyBorder="1" applyAlignment="1">
      <alignment horizontal="center"/>
    </xf>
    <xf numFmtId="0" fontId="0" fillId="0" borderId="0" xfId="0" applyFont="1"/>
    <xf numFmtId="0" fontId="6" fillId="0" borderId="26" xfId="0" applyFont="1" applyBorder="1" applyAlignment="1">
      <alignment horizontal="center"/>
    </xf>
    <xf numFmtId="0" fontId="6" fillId="0" borderId="23" xfId="0" applyFont="1" applyBorder="1" applyAlignment="1">
      <alignment horizontal="center"/>
    </xf>
    <xf numFmtId="0" fontId="6" fillId="0" borderId="25" xfId="0" applyFont="1" applyBorder="1" applyAlignment="1">
      <alignment horizontal="center"/>
    </xf>
    <xf numFmtId="0" fontId="7" fillId="4" borderId="27" xfId="0" applyFont="1" applyFill="1" applyBorder="1" applyAlignment="1">
      <alignment horizontal="center"/>
    </xf>
    <xf numFmtId="0" fontId="7" fillId="0" borderId="27" xfId="0" applyFont="1" applyBorder="1" applyAlignment="1">
      <alignment horizontal="center"/>
    </xf>
    <xf numFmtId="0" fontId="7" fillId="4" borderId="30" xfId="0" applyFont="1" applyFill="1" applyBorder="1" applyAlignment="1">
      <alignment horizontal="center"/>
    </xf>
    <xf numFmtId="0" fontId="0" fillId="0" borderId="0" xfId="0" applyFill="1" applyAlignment="1">
      <alignment horizontal="center"/>
    </xf>
    <xf numFmtId="0" fontId="1" fillId="0" borderId="0" xfId="0" applyFont="1" applyFill="1" applyAlignment="1">
      <alignment horizontal="center"/>
    </xf>
    <xf numFmtId="0" fontId="6" fillId="0" borderId="24" xfId="0" applyFont="1" applyBorder="1" applyAlignment="1">
      <alignment horizontal="center"/>
    </xf>
    <xf numFmtId="0" fontId="7" fillId="4" borderId="28" xfId="0" applyFont="1" applyFill="1" applyBorder="1" applyAlignment="1">
      <alignment horizontal="center"/>
    </xf>
    <xf numFmtId="3" fontId="7" fillId="4" borderId="29" xfId="0" applyNumberFormat="1" applyFont="1" applyFill="1" applyBorder="1" applyAlignment="1">
      <alignment horizontal="center"/>
    </xf>
    <xf numFmtId="3" fontId="7" fillId="0" borderId="29" xfId="0" applyNumberFormat="1" applyFont="1" applyBorder="1" applyAlignment="1">
      <alignment horizontal="center"/>
    </xf>
    <xf numFmtId="3" fontId="7" fillId="4" borderId="31" xfId="0" applyNumberFormat="1" applyFont="1" applyFill="1" applyBorder="1" applyAlignment="1">
      <alignment horizontal="center"/>
    </xf>
    <xf numFmtId="0" fontId="1" fillId="3" borderId="32" xfId="0" applyFont="1" applyFill="1" applyBorder="1" applyAlignment="1">
      <alignment horizontal="center"/>
    </xf>
    <xf numFmtId="0" fontId="2" fillId="0" borderId="0" xfId="0" applyFont="1" applyAlignment="1"/>
    <xf numFmtId="0" fontId="0" fillId="0" borderId="0" xfId="0" applyFont="1" applyFill="1" applyAlignment="1">
      <alignment horizontal="center"/>
    </xf>
    <xf numFmtId="0" fontId="8" fillId="5" borderId="8" xfId="0" applyFont="1" applyFill="1" applyBorder="1" applyAlignment="1">
      <alignment horizontal="center"/>
    </xf>
    <xf numFmtId="0" fontId="8" fillId="5" borderId="34" xfId="0" applyFont="1" applyFill="1" applyBorder="1" applyAlignment="1">
      <alignment horizontal="center"/>
    </xf>
    <xf numFmtId="0" fontId="8" fillId="5" borderId="9" xfId="0" applyFont="1" applyFill="1" applyBorder="1" applyAlignment="1">
      <alignment horizontal="center"/>
    </xf>
    <xf numFmtId="0" fontId="0" fillId="5" borderId="4" xfId="0" applyFill="1" applyBorder="1"/>
    <xf numFmtId="0" fontId="0" fillId="5" borderId="5" xfId="0" applyFill="1" applyBorder="1" applyAlignment="1">
      <alignment horizontal="center"/>
    </xf>
    <xf numFmtId="3" fontId="0" fillId="5" borderId="5" xfId="0" applyNumberFormat="1" applyFill="1" applyBorder="1" applyAlignment="1">
      <alignment horizontal="center"/>
    </xf>
    <xf numFmtId="0" fontId="0" fillId="5" borderId="33" xfId="0" applyFill="1" applyBorder="1" applyAlignment="1">
      <alignment horizontal="center"/>
    </xf>
    <xf numFmtId="0" fontId="0" fillId="5" borderId="6" xfId="0"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3" fontId="0" fillId="5" borderId="5" xfId="0" applyNumberFormat="1" applyFont="1" applyFill="1" applyBorder="1" applyAlignment="1">
      <alignment horizontal="center"/>
    </xf>
    <xf numFmtId="0" fontId="1" fillId="3" borderId="0" xfId="0" applyFont="1" applyFill="1"/>
    <xf numFmtId="0" fontId="0" fillId="3" borderId="0" xfId="0" applyFill="1"/>
    <xf numFmtId="0" fontId="0" fillId="3" borderId="0" xfId="0" applyFill="1" applyAlignment="1">
      <alignment horizontal="center"/>
    </xf>
    <xf numFmtId="0" fontId="0" fillId="0" borderId="0" xfId="0" applyFill="1" applyBorder="1"/>
    <xf numFmtId="0" fontId="0" fillId="0" borderId="0" xfId="0" applyFont="1" applyAlignment="1"/>
    <xf numFmtId="0" fontId="0" fillId="0" borderId="0" xfId="0" applyFont="1" applyAlignment="1">
      <alignment horizontal="center"/>
    </xf>
    <xf numFmtId="3" fontId="0" fillId="0" borderId="0" xfId="0" applyNumberFormat="1" applyFont="1" applyAlignment="1">
      <alignment horizontal="center"/>
    </xf>
    <xf numFmtId="0" fontId="0" fillId="0" borderId="0" xfId="0" applyFont="1" applyFill="1"/>
    <xf numFmtId="0" fontId="8" fillId="0" borderId="8" xfId="0" applyFont="1" applyFill="1" applyBorder="1" applyAlignment="1">
      <alignment horizontal="center"/>
    </xf>
    <xf numFmtId="0" fontId="1" fillId="3" borderId="35"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9" xfId="0" applyFont="1" applyFill="1" applyBorder="1" applyAlignment="1">
      <alignment horizontal="center"/>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2" borderId="0" xfId="0" applyFill="1" applyAlignment="1">
      <alignment horizontal="center"/>
    </xf>
    <xf numFmtId="0" fontId="10" fillId="6" borderId="5" xfId="0" applyFont="1" applyFill="1" applyBorder="1" applyAlignment="1">
      <alignment horizontal="center"/>
    </xf>
    <xf numFmtId="3" fontId="11" fillId="6" borderId="5" xfId="0" applyNumberFormat="1" applyFont="1" applyFill="1" applyBorder="1" applyAlignment="1">
      <alignment horizontal="center"/>
    </xf>
    <xf numFmtId="3" fontId="10" fillId="6" borderId="5" xfId="0" applyNumberFormat="1" applyFont="1" applyFill="1" applyBorder="1" applyAlignment="1">
      <alignment horizontal="center"/>
    </xf>
    <xf numFmtId="0" fontId="11" fillId="6" borderId="5" xfId="0" applyFont="1" applyFill="1" applyBorder="1" applyAlignment="1">
      <alignment horizontal="center"/>
    </xf>
    <xf numFmtId="0" fontId="11" fillId="6" borderId="33" xfId="0" applyFont="1" applyFill="1" applyBorder="1" applyAlignment="1">
      <alignment horizontal="center"/>
    </xf>
    <xf numFmtId="0" fontId="10" fillId="6" borderId="33" xfId="0" applyFont="1" applyFill="1" applyBorder="1" applyAlignment="1">
      <alignment horizontal="center"/>
    </xf>
    <xf numFmtId="0" fontId="10" fillId="6" borderId="6" xfId="0" applyFont="1" applyFill="1" applyBorder="1" applyAlignment="1">
      <alignment horizontal="center"/>
    </xf>
    <xf numFmtId="0" fontId="11" fillId="6" borderId="6" xfId="0" applyFont="1" applyFill="1" applyBorder="1" applyAlignment="1">
      <alignment horizontal="center"/>
    </xf>
    <xf numFmtId="0" fontId="9" fillId="6" borderId="5" xfId="0" applyFont="1" applyFill="1" applyBorder="1" applyAlignment="1">
      <alignment horizontal="center"/>
    </xf>
    <xf numFmtId="0" fontId="9" fillId="6" borderId="4" xfId="0" applyFont="1" applyFill="1" applyBorder="1"/>
    <xf numFmtId="3" fontId="0" fillId="0" borderId="0" xfId="0" applyNumberFormat="1" applyAlignment="1">
      <alignment horizontal="left"/>
    </xf>
    <xf numFmtId="0" fontId="1" fillId="3" borderId="2" xfId="0" applyFont="1" applyFill="1" applyBorder="1" applyAlignment="1">
      <alignment horizontal="left"/>
    </xf>
    <xf numFmtId="0" fontId="11" fillId="6" borderId="5" xfId="0" applyFont="1" applyFill="1" applyBorder="1" applyAlignment="1">
      <alignment horizontal="left"/>
    </xf>
    <xf numFmtId="0" fontId="10" fillId="6" borderId="5" xfId="0" applyFont="1" applyFill="1" applyBorder="1" applyAlignment="1">
      <alignment horizontal="left"/>
    </xf>
    <xf numFmtId="0" fontId="8" fillId="5" borderId="7" xfId="0" applyFont="1" applyFill="1" applyBorder="1"/>
    <xf numFmtId="0" fontId="0" fillId="5" borderId="6" xfId="0" applyNumberFormat="1" applyFill="1" applyBorder="1" applyAlignment="1">
      <alignment horizontal="center"/>
    </xf>
    <xf numFmtId="0" fontId="1" fillId="5" borderId="0" xfId="0" applyFont="1" applyFill="1"/>
    <xf numFmtId="0" fontId="12" fillId="0" borderId="0" xfId="1"/>
    <xf numFmtId="49" fontId="12" fillId="0" borderId="0" xfId="1" applyNumberFormat="1" applyAlignment="1">
      <alignment horizontal="center"/>
    </xf>
    <xf numFmtId="49" fontId="12" fillId="0" borderId="0" xfId="1" applyNumberFormat="1"/>
    <xf numFmtId="49" fontId="7" fillId="0" borderId="0" xfId="1" applyNumberFormat="1" applyFont="1"/>
    <xf numFmtId="49" fontId="13" fillId="0" borderId="36" xfId="1" applyNumberFormat="1" applyFont="1" applyBorder="1" applyAlignment="1">
      <alignment horizontal="center"/>
    </xf>
    <xf numFmtId="49" fontId="12" fillId="0" borderId="37" xfId="1" applyNumberFormat="1" applyBorder="1" applyAlignment="1">
      <alignment horizontal="center"/>
    </xf>
    <xf numFmtId="49" fontId="12" fillId="4" borderId="38" xfId="1" applyNumberFormat="1" applyFill="1" applyBorder="1" applyAlignment="1">
      <alignment horizontal="center"/>
    </xf>
    <xf numFmtId="49" fontId="12" fillId="0" borderId="39" xfId="1" applyNumberFormat="1" applyBorder="1" applyAlignment="1">
      <alignment horizontal="center"/>
    </xf>
    <xf numFmtId="49" fontId="13" fillId="0" borderId="5" xfId="1" applyNumberFormat="1" applyFont="1" applyBorder="1" applyAlignment="1">
      <alignment horizontal="center"/>
    </xf>
    <xf numFmtId="49" fontId="12" fillId="0" borderId="5" xfId="1" applyNumberFormat="1" applyBorder="1" applyAlignment="1">
      <alignment horizontal="center"/>
    </xf>
    <xf numFmtId="49" fontId="12" fillId="4" borderId="40" xfId="1" applyNumberFormat="1" applyFill="1" applyBorder="1" applyAlignment="1">
      <alignment horizontal="center"/>
    </xf>
    <xf numFmtId="3" fontId="12" fillId="0" borderId="39" xfId="1" applyNumberFormat="1" applyBorder="1" applyAlignment="1">
      <alignment horizontal="center"/>
    </xf>
    <xf numFmtId="3" fontId="12" fillId="0" borderId="5" xfId="1" applyNumberFormat="1" applyBorder="1" applyAlignment="1">
      <alignment horizontal="center"/>
    </xf>
    <xf numFmtId="49" fontId="12" fillId="0" borderId="41" xfId="1" applyNumberFormat="1" applyBorder="1" applyAlignment="1">
      <alignment horizontal="center"/>
    </xf>
    <xf numFmtId="49" fontId="12" fillId="0" borderId="42" xfId="1" applyNumberFormat="1" applyBorder="1" applyAlignment="1">
      <alignment horizontal="center"/>
    </xf>
    <xf numFmtId="49" fontId="12" fillId="4" borderId="43" xfId="1" applyNumberFormat="1" applyFill="1" applyBorder="1" applyAlignment="1">
      <alignment horizontal="center"/>
    </xf>
    <xf numFmtId="49" fontId="13" fillId="4" borderId="44" xfId="1" applyNumberFormat="1" applyFont="1" applyFill="1" applyBorder="1" applyAlignment="1">
      <alignment horizontal="center"/>
    </xf>
    <xf numFmtId="49" fontId="13" fillId="4" borderId="45" xfId="1" applyNumberFormat="1" applyFont="1" applyFill="1" applyBorder="1" applyAlignment="1">
      <alignment horizontal="center"/>
    </xf>
    <xf numFmtId="49" fontId="13" fillId="4" borderId="30" xfId="1" applyNumberFormat="1" applyFont="1" applyFill="1" applyBorder="1" applyAlignment="1">
      <alignment horizontal="center"/>
    </xf>
    <xf numFmtId="0" fontId="13" fillId="4" borderId="24" xfId="1" applyFont="1" applyFill="1" applyBorder="1" applyAlignment="1">
      <alignment horizontal="center"/>
    </xf>
    <xf numFmtId="0" fontId="13" fillId="4" borderId="46" xfId="1" applyFont="1" applyFill="1" applyBorder="1" applyAlignment="1">
      <alignment horizontal="center"/>
    </xf>
    <xf numFmtId="49" fontId="13" fillId="4" borderId="46" xfId="1" applyNumberFormat="1" applyFont="1" applyFill="1" applyBorder="1" applyAlignment="1">
      <alignment horizontal="center"/>
    </xf>
    <xf numFmtId="49" fontId="13" fillId="4" borderId="23" xfId="1" applyNumberFormat="1" applyFont="1" applyFill="1" applyBorder="1" applyAlignment="1">
      <alignment horizontal="center"/>
    </xf>
    <xf numFmtId="49" fontId="12" fillId="0" borderId="36" xfId="1" applyNumberFormat="1" applyBorder="1" applyAlignment="1">
      <alignment horizontal="center"/>
    </xf>
    <xf numFmtId="0" fontId="12" fillId="0" borderId="39" xfId="1" applyBorder="1" applyAlignment="1">
      <alignment horizontal="center"/>
    </xf>
    <xf numFmtId="0" fontId="12" fillId="0" borderId="5" xfId="1" applyBorder="1" applyAlignment="1">
      <alignment horizontal="center"/>
    </xf>
    <xf numFmtId="3" fontId="13" fillId="0" borderId="39" xfId="1" applyNumberFormat="1" applyFont="1" applyBorder="1" applyAlignment="1">
      <alignment horizontal="center"/>
    </xf>
    <xf numFmtId="3" fontId="13" fillId="0" borderId="5" xfId="1" applyNumberFormat="1" applyFont="1" applyBorder="1" applyAlignment="1">
      <alignment horizontal="center"/>
    </xf>
    <xf numFmtId="3" fontId="12" fillId="0" borderId="41" xfId="1" applyNumberFormat="1" applyBorder="1" applyAlignment="1">
      <alignment horizontal="center"/>
    </xf>
    <xf numFmtId="3" fontId="12" fillId="0" borderId="42" xfId="1" applyNumberFormat="1" applyBorder="1" applyAlignment="1">
      <alignment horizontal="center"/>
    </xf>
    <xf numFmtId="49" fontId="13" fillId="0" borderId="42" xfId="1" applyNumberFormat="1" applyFont="1" applyBorder="1" applyAlignment="1">
      <alignment horizontal="center"/>
    </xf>
    <xf numFmtId="0" fontId="12" fillId="0" borderId="47" xfId="1" applyBorder="1"/>
    <xf numFmtId="0" fontId="12" fillId="0" borderId="48" xfId="1" applyBorder="1"/>
    <xf numFmtId="49" fontId="12" fillId="0" borderId="48" xfId="1" applyNumberFormat="1" applyBorder="1" applyAlignment="1">
      <alignment horizontal="center"/>
    </xf>
    <xf numFmtId="49" fontId="13" fillId="0" borderId="49" xfId="1" applyNumberFormat="1" applyFont="1" applyBorder="1"/>
    <xf numFmtId="0" fontId="7" fillId="0" borderId="44" xfId="1" applyFont="1" applyBorder="1"/>
    <xf numFmtId="49" fontId="7" fillId="0" borderId="44" xfId="1" applyNumberFormat="1" applyFont="1" applyBorder="1" applyAlignment="1">
      <alignment horizontal="left"/>
    </xf>
    <xf numFmtId="49" fontId="7" fillId="0" borderId="50" xfId="1" applyNumberFormat="1" applyFont="1" applyBorder="1" applyAlignment="1">
      <alignment horizontal="center"/>
    </xf>
    <xf numFmtId="49" fontId="7" fillId="0" borderId="30" xfId="1" applyNumberFormat="1" applyFont="1" applyBorder="1" applyAlignment="1">
      <alignment horizontal="center"/>
    </xf>
    <xf numFmtId="0" fontId="7" fillId="0" borderId="51" xfId="1" applyFont="1" applyBorder="1"/>
    <xf numFmtId="49" fontId="7" fillId="0" borderId="51" xfId="1" applyNumberFormat="1" applyFont="1" applyBorder="1" applyAlignment="1">
      <alignment horizontal="left"/>
    </xf>
    <xf numFmtId="49" fontId="7" fillId="0" borderId="52" xfId="1" applyNumberFormat="1" applyFont="1" applyBorder="1" applyAlignment="1">
      <alignment horizontal="center"/>
    </xf>
    <xf numFmtId="49" fontId="7" fillId="0" borderId="53" xfId="1" applyNumberFormat="1" applyFont="1" applyBorder="1" applyAlignment="1">
      <alignment horizontal="center"/>
    </xf>
    <xf numFmtId="0" fontId="12" fillId="0" borderId="54" xfId="1" applyBorder="1"/>
    <xf numFmtId="49" fontId="7" fillId="0" borderId="19" xfId="1" applyNumberFormat="1" applyFont="1" applyBorder="1" applyAlignment="1">
      <alignment horizontal="center"/>
    </xf>
    <xf numFmtId="0" fontId="12" fillId="0" borderId="27" xfId="1" applyBorder="1"/>
    <xf numFmtId="0" fontId="7" fillId="0" borderId="54" xfId="1" applyFont="1" applyBorder="1"/>
    <xf numFmtId="49" fontId="7" fillId="0" borderId="54" xfId="1" applyNumberFormat="1" applyFont="1" applyBorder="1" applyAlignment="1">
      <alignment horizontal="left"/>
    </xf>
    <xf numFmtId="49" fontId="7" fillId="0" borderId="27" xfId="1" applyNumberFormat="1" applyFont="1" applyBorder="1" applyAlignment="1">
      <alignment horizontal="center"/>
    </xf>
    <xf numFmtId="0" fontId="7" fillId="0" borderId="55" xfId="1" applyFont="1" applyBorder="1"/>
    <xf numFmtId="49" fontId="7" fillId="0" borderId="55" xfId="1" applyNumberFormat="1" applyFont="1" applyBorder="1" applyAlignment="1">
      <alignment horizontal="left"/>
    </xf>
    <xf numFmtId="49" fontId="7" fillId="0" borderId="56" xfId="1" applyNumberFormat="1" applyFont="1" applyBorder="1" applyAlignment="1">
      <alignment horizontal="center"/>
    </xf>
    <xf numFmtId="49" fontId="7" fillId="0" borderId="57" xfId="1" applyNumberFormat="1" applyFont="1" applyBorder="1" applyAlignment="1">
      <alignment horizontal="center"/>
    </xf>
    <xf numFmtId="49" fontId="12" fillId="4" borderId="58" xfId="1" applyNumberFormat="1" applyFill="1" applyBorder="1" applyAlignment="1">
      <alignment horizontal="center"/>
    </xf>
    <xf numFmtId="0" fontId="7" fillId="4" borderId="44" xfId="1" applyFont="1" applyFill="1" applyBorder="1"/>
    <xf numFmtId="49" fontId="6" fillId="4" borderId="45" xfId="1" applyNumberFormat="1" applyFont="1" applyFill="1" applyBorder="1" applyAlignment="1">
      <alignment horizontal="center"/>
    </xf>
    <xf numFmtId="49" fontId="6" fillId="4" borderId="30" xfId="1" applyNumberFormat="1" applyFont="1" applyFill="1" applyBorder="1" applyAlignment="1">
      <alignment horizontal="center"/>
    </xf>
    <xf numFmtId="49" fontId="13" fillId="4" borderId="30" xfId="1" applyNumberFormat="1" applyFont="1" applyFill="1" applyBorder="1"/>
    <xf numFmtId="0" fontId="13" fillId="0" borderId="0" xfId="1" applyFont="1"/>
    <xf numFmtId="0" fontId="13" fillId="0" borderId="27" xfId="1" applyFont="1" applyBorder="1"/>
    <xf numFmtId="49" fontId="13" fillId="4" borderId="54" xfId="1" applyNumberFormat="1" applyFont="1" applyFill="1" applyBorder="1" applyAlignment="1">
      <alignment horizontal="center"/>
    </xf>
    <xf numFmtId="49" fontId="13" fillId="4" borderId="0" xfId="1" applyNumberFormat="1" applyFont="1" applyFill="1" applyAlignment="1">
      <alignment horizontal="center"/>
    </xf>
    <xf numFmtId="49" fontId="13" fillId="4" borderId="27" xfId="1" applyNumberFormat="1" applyFont="1" applyFill="1" applyBorder="1"/>
    <xf numFmtId="0" fontId="12" fillId="0" borderId="24" xfId="1" applyBorder="1"/>
    <xf numFmtId="0" fontId="12" fillId="0" borderId="46" xfId="1" applyBorder="1"/>
    <xf numFmtId="0" fontId="13" fillId="0" borderId="46" xfId="1" applyFont="1" applyBorder="1"/>
    <xf numFmtId="0" fontId="13" fillId="0" borderId="23" xfId="1" applyFont="1" applyBorder="1"/>
    <xf numFmtId="49" fontId="13" fillId="0" borderId="24" xfId="1" applyNumberFormat="1" applyFont="1" applyBorder="1" applyAlignment="1">
      <alignment horizontal="center"/>
    </xf>
    <xf numFmtId="49" fontId="13" fillId="0" borderId="46" xfId="1" applyNumberFormat="1" applyFont="1" applyBorder="1" applyAlignment="1">
      <alignment horizontal="center"/>
    </xf>
    <xf numFmtId="49" fontId="13" fillId="0" borderId="23" xfId="1" applyNumberFormat="1" applyFont="1" applyBorder="1"/>
    <xf numFmtId="16" fontId="0" fillId="0" borderId="0" xfId="0" applyNumberFormat="1"/>
    <xf numFmtId="3" fontId="0" fillId="7" borderId="5" xfId="0" applyNumberFormat="1" applyFont="1" applyFill="1" applyBorder="1" applyAlignment="1">
      <alignment horizontal="center"/>
    </xf>
    <xf numFmtId="0" fontId="15" fillId="5" borderId="5" xfId="0" applyFont="1" applyFill="1" applyBorder="1" applyAlignment="1">
      <alignment horizontal="center"/>
    </xf>
    <xf numFmtId="0" fontId="15" fillId="7" borderId="5" xfId="0" applyFont="1" applyFill="1" applyBorder="1" applyAlignment="1">
      <alignment horizontal="center"/>
    </xf>
    <xf numFmtId="0" fontId="0" fillId="5" borderId="0" xfId="0" applyFill="1"/>
    <xf numFmtId="0" fontId="1" fillId="3" borderId="0" xfId="0" applyFont="1" applyFill="1" applyAlignment="1">
      <alignment horizontal="center"/>
    </xf>
    <xf numFmtId="0" fontId="1" fillId="3" borderId="0" xfId="0" applyFont="1" applyFill="1" applyAlignment="1"/>
    <xf numFmtId="3" fontId="0" fillId="3" borderId="0" xfId="0" applyNumberFormat="1" applyFill="1" applyAlignment="1">
      <alignment horizontal="center"/>
    </xf>
    <xf numFmtId="0" fontId="0" fillId="3" borderId="0" xfId="0" applyFill="1" applyAlignment="1"/>
    <xf numFmtId="0" fontId="15" fillId="5" borderId="8" xfId="0" applyFont="1" applyFill="1" applyBorder="1" applyAlignment="1">
      <alignment horizontal="center"/>
    </xf>
    <xf numFmtId="3" fontId="0" fillId="5" borderId="8" xfId="0" applyNumberFormat="1" applyFont="1" applyFill="1" applyBorder="1" applyAlignment="1">
      <alignment horizontal="center"/>
    </xf>
    <xf numFmtId="3" fontId="8" fillId="5" borderId="8" xfId="0" applyNumberFormat="1" applyFont="1" applyFill="1" applyBorder="1" applyAlignment="1">
      <alignment horizontal="center"/>
    </xf>
    <xf numFmtId="0" fontId="0" fillId="5" borderId="34" xfId="0" applyFill="1" applyBorder="1" applyAlignment="1">
      <alignment horizontal="center"/>
    </xf>
    <xf numFmtId="0" fontId="0" fillId="0" borderId="0" xfId="0" applyFont="1" applyFill="1" applyAlignment="1">
      <alignment horizontal="left"/>
    </xf>
    <xf numFmtId="0" fontId="1" fillId="2" borderId="10" xfId="0" applyFont="1" applyFill="1" applyBorder="1"/>
    <xf numFmtId="0" fontId="0" fillId="2" borderId="11" xfId="0" applyFill="1" applyBorder="1"/>
    <xf numFmtId="0" fontId="0" fillId="2" borderId="12" xfId="0" applyFill="1" applyBorder="1"/>
    <xf numFmtId="49" fontId="0" fillId="0" borderId="0" xfId="0" applyNumberFormat="1" applyFont="1" applyFill="1" applyAlignment="1">
      <alignment horizontal="center"/>
    </xf>
    <xf numFmtId="49" fontId="0" fillId="0" borderId="0" xfId="0" applyNumberFormat="1" applyFont="1" applyFill="1"/>
    <xf numFmtId="49" fontId="7" fillId="4" borderId="27" xfId="0" applyNumberFormat="1" applyFont="1" applyFill="1" applyBorder="1" applyAlignment="1">
      <alignment horizontal="center"/>
    </xf>
    <xf numFmtId="49" fontId="7" fillId="4" borderId="28" xfId="0" applyNumberFormat="1" applyFont="1" applyFill="1" applyBorder="1" applyAlignment="1">
      <alignment horizontal="center"/>
    </xf>
    <xf numFmtId="49" fontId="7" fillId="4" borderId="29" xfId="0" applyNumberFormat="1" applyFont="1" applyFill="1" applyBorder="1" applyAlignment="1">
      <alignment horizontal="center"/>
    </xf>
    <xf numFmtId="49" fontId="1" fillId="0" borderId="0" xfId="0" applyNumberFormat="1" applyFont="1" applyFill="1"/>
    <xf numFmtId="49" fontId="7" fillId="0" borderId="27" xfId="0" applyNumberFormat="1" applyFont="1" applyBorder="1" applyAlignment="1">
      <alignment horizontal="center"/>
    </xf>
    <xf numFmtId="49" fontId="7" fillId="0" borderId="29" xfId="0" applyNumberFormat="1" applyFont="1" applyBorder="1" applyAlignment="1">
      <alignment horizontal="center"/>
    </xf>
    <xf numFmtId="49" fontId="7" fillId="4" borderId="30" xfId="0" applyNumberFormat="1" applyFont="1" applyFill="1" applyBorder="1" applyAlignment="1">
      <alignment horizontal="center"/>
    </xf>
    <xf numFmtId="49" fontId="7" fillId="4" borderId="31" xfId="0" applyNumberFormat="1" applyFont="1" applyFill="1" applyBorder="1" applyAlignment="1">
      <alignment horizontal="center"/>
    </xf>
    <xf numFmtId="49" fontId="0" fillId="0" borderId="0" xfId="0" applyNumberFormat="1" applyFont="1" applyFill="1" applyBorder="1"/>
    <xf numFmtId="0" fontId="8" fillId="5" borderId="1" xfId="0" applyFont="1" applyFill="1" applyBorder="1"/>
    <xf numFmtId="0" fontId="0" fillId="5" borderId="2" xfId="0" applyFill="1" applyBorder="1" applyAlignment="1">
      <alignment horizontal="center"/>
    </xf>
    <xf numFmtId="0" fontId="15" fillId="5" borderId="2" xfId="0" applyFont="1" applyFill="1" applyBorder="1" applyAlignment="1">
      <alignment horizontal="center"/>
    </xf>
    <xf numFmtId="0" fontId="8" fillId="5" borderId="2" xfId="0" applyFont="1" applyFill="1" applyBorder="1" applyAlignment="1">
      <alignment horizontal="center"/>
    </xf>
    <xf numFmtId="3" fontId="0" fillId="5" borderId="2" xfId="0" applyNumberFormat="1" applyFont="1" applyFill="1" applyBorder="1" applyAlignment="1">
      <alignment horizontal="center"/>
    </xf>
    <xf numFmtId="3" fontId="8" fillId="5" borderId="2" xfId="0" applyNumberFormat="1" applyFont="1" applyFill="1" applyBorder="1" applyAlignment="1">
      <alignment horizontal="center"/>
    </xf>
    <xf numFmtId="0" fontId="8" fillId="5" borderId="32" xfId="0" applyFont="1" applyFill="1" applyBorder="1" applyAlignment="1">
      <alignment horizontal="center"/>
    </xf>
    <xf numFmtId="0" fontId="8" fillId="5" borderId="3" xfId="0" applyFont="1" applyFill="1" applyBorder="1" applyAlignment="1">
      <alignment horizontal="center"/>
    </xf>
    <xf numFmtId="0" fontId="0" fillId="8" borderId="4" xfId="0" applyFill="1" applyBorder="1"/>
    <xf numFmtId="0" fontId="0" fillId="8" borderId="5" xfId="0" applyFill="1" applyBorder="1" applyAlignment="1">
      <alignment horizontal="center"/>
    </xf>
    <xf numFmtId="0" fontId="15" fillId="8" borderId="5" xfId="0" applyFont="1" applyFill="1" applyBorder="1" applyAlignment="1">
      <alignment horizontal="center"/>
    </xf>
    <xf numFmtId="0" fontId="0" fillId="8" borderId="5" xfId="0" applyFill="1" applyBorder="1" applyAlignment="1">
      <alignment horizontal="left"/>
    </xf>
    <xf numFmtId="3" fontId="0" fillId="8" borderId="5" xfId="0" applyNumberFormat="1" applyFont="1" applyFill="1" applyBorder="1" applyAlignment="1">
      <alignment horizontal="center"/>
    </xf>
    <xf numFmtId="3" fontId="0" fillId="8" borderId="5" xfId="0" applyNumberFormat="1" applyFill="1" applyBorder="1" applyAlignment="1">
      <alignment horizontal="center"/>
    </xf>
    <xf numFmtId="0" fontId="0" fillId="8" borderId="33" xfId="0" applyFill="1" applyBorder="1" applyAlignment="1">
      <alignment horizontal="center"/>
    </xf>
    <xf numFmtId="0" fontId="0" fillId="8" borderId="6" xfId="0" applyFill="1" applyBorder="1" applyAlignment="1">
      <alignment horizontal="center"/>
    </xf>
    <xf numFmtId="0" fontId="8" fillId="8" borderId="4" xfId="0" applyFont="1" applyFill="1" applyBorder="1"/>
    <xf numFmtId="0" fontId="8" fillId="8" borderId="5" xfId="0" applyFont="1" applyFill="1" applyBorder="1" applyAlignment="1">
      <alignment horizontal="center"/>
    </xf>
    <xf numFmtId="0" fontId="8" fillId="8" borderId="5" xfId="0" applyFont="1" applyFill="1" applyBorder="1" applyAlignment="1">
      <alignment horizontal="left"/>
    </xf>
    <xf numFmtId="3" fontId="8" fillId="8" borderId="5" xfId="0" applyNumberFormat="1" applyFont="1" applyFill="1" applyBorder="1" applyAlignment="1">
      <alignment horizontal="center"/>
    </xf>
    <xf numFmtId="0" fontId="8" fillId="8" borderId="33" xfId="0" applyFont="1" applyFill="1" applyBorder="1" applyAlignment="1">
      <alignment horizontal="center"/>
    </xf>
    <xf numFmtId="0" fontId="8" fillId="8" borderId="6" xfId="0" applyFont="1" applyFill="1" applyBorder="1" applyAlignment="1">
      <alignment horizontal="center"/>
    </xf>
    <xf numFmtId="0" fontId="0" fillId="2" borderId="4" xfId="0" applyFill="1" applyBorder="1"/>
    <xf numFmtId="0" fontId="0" fillId="2" borderId="5" xfId="0" applyFill="1" applyBorder="1" applyAlignment="1">
      <alignment horizontal="center"/>
    </xf>
    <xf numFmtId="0" fontId="15" fillId="2" borderId="5" xfId="0" applyFont="1" applyFill="1" applyBorder="1" applyAlignment="1">
      <alignment horizontal="center"/>
    </xf>
    <xf numFmtId="0" fontId="0" fillId="2" borderId="5" xfId="0" applyFill="1" applyBorder="1" applyAlignment="1">
      <alignment horizontal="left"/>
    </xf>
    <xf numFmtId="3" fontId="0" fillId="2" borderId="5" xfId="0" applyNumberFormat="1" applyFont="1" applyFill="1" applyBorder="1" applyAlignment="1">
      <alignment horizontal="center"/>
    </xf>
    <xf numFmtId="3" fontId="0" fillId="2" borderId="5" xfId="0" applyNumberFormat="1" applyFill="1" applyBorder="1" applyAlignment="1">
      <alignment horizontal="center"/>
    </xf>
    <xf numFmtId="0" fontId="0" fillId="2" borderId="33" xfId="0" applyFill="1" applyBorder="1" applyAlignment="1">
      <alignment horizontal="center"/>
    </xf>
    <xf numFmtId="0" fontId="0" fillId="2" borderId="0" xfId="0" applyFill="1" applyBorder="1" applyAlignment="1">
      <alignment horizontal="center"/>
    </xf>
    <xf numFmtId="0" fontId="14" fillId="2" borderId="0" xfId="0" applyFont="1" applyFill="1" applyAlignment="1">
      <alignment horizontal="left" vertical="center" indent="1"/>
    </xf>
    <xf numFmtId="0" fontId="0" fillId="2" borderId="6" xfId="0" applyFill="1" applyBorder="1" applyAlignment="1">
      <alignment horizontal="center"/>
    </xf>
    <xf numFmtId="0" fontId="0" fillId="2" borderId="6" xfId="0" applyNumberFormat="1" applyFill="1" applyBorder="1" applyAlignment="1">
      <alignment horizontal="center"/>
    </xf>
    <xf numFmtId="0" fontId="8" fillId="2" borderId="4" xfId="0" applyFont="1" applyFill="1" applyBorder="1"/>
    <xf numFmtId="0" fontId="8" fillId="2" borderId="5" xfId="0" applyFont="1" applyFill="1" applyBorder="1" applyAlignment="1">
      <alignment horizontal="center"/>
    </xf>
    <xf numFmtId="0" fontId="8" fillId="2" borderId="5" xfId="0" applyFont="1" applyFill="1" applyBorder="1" applyAlignment="1">
      <alignment horizontal="left"/>
    </xf>
    <xf numFmtId="3" fontId="8" fillId="2" borderId="5" xfId="0" applyNumberFormat="1" applyFont="1" applyFill="1" applyBorder="1" applyAlignment="1">
      <alignment horizontal="center"/>
    </xf>
    <xf numFmtId="0" fontId="8" fillId="2" borderId="33"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xf numFmtId="0" fontId="8" fillId="2" borderId="8" xfId="0" applyFont="1" applyFill="1" applyBorder="1" applyAlignment="1">
      <alignment horizontal="center"/>
    </xf>
    <xf numFmtId="0" fontId="15" fillId="2" borderId="8" xfId="0" applyFont="1" applyFill="1" applyBorder="1" applyAlignment="1">
      <alignment horizontal="center"/>
    </xf>
    <xf numFmtId="0" fontId="8" fillId="2" borderId="8" xfId="0" applyFont="1" applyFill="1" applyBorder="1" applyAlignment="1">
      <alignment horizontal="left"/>
    </xf>
    <xf numFmtId="3" fontId="0" fillId="2" borderId="8" xfId="0" applyNumberFormat="1" applyFont="1" applyFill="1" applyBorder="1" applyAlignment="1">
      <alignment horizontal="center"/>
    </xf>
    <xf numFmtId="3" fontId="8" fillId="2" borderId="8" xfId="0" applyNumberFormat="1" applyFont="1" applyFill="1" applyBorder="1" applyAlignment="1">
      <alignment horizontal="center"/>
    </xf>
    <xf numFmtId="0" fontId="8" fillId="2" borderId="34" xfId="0" applyFont="1" applyFill="1" applyBorder="1" applyAlignment="1">
      <alignment horizontal="center"/>
    </xf>
    <xf numFmtId="0" fontId="0" fillId="2" borderId="34" xfId="0" applyFill="1" applyBorder="1" applyAlignment="1">
      <alignment horizontal="center"/>
    </xf>
    <xf numFmtId="0" fontId="8" fillId="2" borderId="9" xfId="0" applyFont="1" applyFill="1" applyBorder="1" applyAlignment="1">
      <alignment horizontal="center"/>
    </xf>
    <xf numFmtId="49" fontId="8" fillId="2" borderId="4" xfId="0" applyNumberFormat="1" applyFont="1" applyFill="1" applyBorder="1"/>
    <xf numFmtId="49" fontId="8" fillId="2" borderId="5" xfId="0" applyNumberFormat="1" applyFont="1" applyFill="1" applyBorder="1" applyAlignment="1">
      <alignment horizontal="center"/>
    </xf>
    <xf numFmtId="49" fontId="16" fillId="2" borderId="5" xfId="0" applyNumberFormat="1" applyFont="1" applyFill="1" applyBorder="1" applyAlignment="1">
      <alignment horizontal="center"/>
    </xf>
    <xf numFmtId="49" fontId="8" fillId="2" borderId="33" xfId="0" applyNumberFormat="1" applyFont="1" applyFill="1" applyBorder="1" applyAlignment="1">
      <alignment horizontal="center"/>
    </xf>
    <xf numFmtId="49" fontId="8" fillId="2" borderId="6" xfId="0" applyNumberFormat="1" applyFont="1" applyFill="1" applyBorder="1" applyAlignment="1">
      <alignment horizontal="center"/>
    </xf>
    <xf numFmtId="49" fontId="8" fillId="2" borderId="7" xfId="0" applyNumberFormat="1" applyFont="1" applyFill="1" applyBorder="1"/>
    <xf numFmtId="49" fontId="8" fillId="2" borderId="8" xfId="0" applyNumberFormat="1" applyFont="1" applyFill="1" applyBorder="1" applyAlignment="1">
      <alignment horizontal="center"/>
    </xf>
    <xf numFmtId="49" fontId="16" fillId="2" borderId="8" xfId="0" applyNumberFormat="1" applyFont="1" applyFill="1" applyBorder="1" applyAlignment="1">
      <alignment horizontal="center"/>
    </xf>
    <xf numFmtId="49" fontId="8" fillId="2" borderId="34" xfId="0" applyNumberFormat="1" applyFont="1" applyFill="1" applyBorder="1" applyAlignment="1">
      <alignment horizontal="center"/>
    </xf>
    <xf numFmtId="49" fontId="8" fillId="2" borderId="9" xfId="0" applyNumberFormat="1" applyFont="1" applyFill="1" applyBorder="1" applyAlignment="1">
      <alignment horizontal="center"/>
    </xf>
    <xf numFmtId="49" fontId="8" fillId="2" borderId="59" xfId="0" applyNumberFormat="1" applyFont="1" applyFill="1" applyBorder="1"/>
    <xf numFmtId="49" fontId="8" fillId="2" borderId="60" xfId="0" applyNumberFormat="1" applyFont="1" applyFill="1" applyBorder="1" applyAlignment="1">
      <alignment horizontal="center"/>
    </xf>
    <xf numFmtId="49" fontId="16" fillId="2" borderId="60" xfId="0" applyNumberFormat="1" applyFont="1" applyFill="1" applyBorder="1" applyAlignment="1">
      <alignment horizontal="center"/>
    </xf>
    <xf numFmtId="49" fontId="8" fillId="2" borderId="61" xfId="0" applyNumberFormat="1" applyFont="1" applyFill="1" applyBorder="1" applyAlignment="1">
      <alignment horizontal="center"/>
    </xf>
    <xf numFmtId="49" fontId="8" fillId="2" borderId="62" xfId="0" applyNumberFormat="1" applyFont="1" applyFill="1" applyBorder="1" applyAlignment="1">
      <alignment horizontal="center"/>
    </xf>
    <xf numFmtId="0" fontId="2" fillId="0" borderId="0" xfId="0" applyFont="1" applyFill="1" applyAlignment="1"/>
    <xf numFmtId="0" fontId="0" fillId="0" borderId="0" xfId="0" applyFont="1" applyFill="1" applyAlignment="1"/>
    <xf numFmtId="3" fontId="0" fillId="0" borderId="0" xfId="0" applyNumberFormat="1" applyFont="1" applyFill="1" applyAlignment="1">
      <alignment horizontal="center"/>
    </xf>
    <xf numFmtId="3" fontId="0" fillId="0" borderId="0" xfId="0" applyNumberFormat="1" applyFont="1" applyFill="1" applyAlignment="1">
      <alignment horizontal="left"/>
    </xf>
    <xf numFmtId="0" fontId="1" fillId="0" borderId="0" xfId="0" applyFont="1" applyFill="1" applyAlignment="1"/>
    <xf numFmtId="3" fontId="0" fillId="0" borderId="0" xfId="0" applyNumberFormat="1" applyFill="1" applyAlignment="1">
      <alignment horizontal="center"/>
    </xf>
    <xf numFmtId="3" fontId="0" fillId="0" borderId="0" xfId="0" applyNumberFormat="1" applyFill="1" applyAlignment="1">
      <alignment horizontal="left"/>
    </xf>
    <xf numFmtId="0" fontId="0" fillId="0" borderId="0" xfId="0" applyFill="1" applyAlignment="1"/>
    <xf numFmtId="0" fontId="1" fillId="0" borderId="0" xfId="0" applyFont="1" applyAlignment="1"/>
    <xf numFmtId="0" fontId="0" fillId="0" borderId="0" xfId="0" applyAlignment="1">
      <alignment vertical="center"/>
    </xf>
    <xf numFmtId="0" fontId="0" fillId="5" borderId="5" xfId="0" applyFill="1" applyBorder="1" applyAlignment="1">
      <alignment horizontal="left"/>
    </xf>
    <xf numFmtId="0" fontId="8" fillId="5" borderId="8" xfId="0" applyFont="1" applyFill="1" applyBorder="1" applyAlignment="1">
      <alignment horizontal="left"/>
    </xf>
    <xf numFmtId="49" fontId="8" fillId="2" borderId="5" xfId="0" applyNumberFormat="1" applyFont="1" applyFill="1" applyBorder="1" applyAlignment="1">
      <alignment horizontal="left"/>
    </xf>
    <xf numFmtId="49" fontId="8" fillId="2" borderId="60" xfId="0" applyNumberFormat="1" applyFont="1" applyFill="1" applyBorder="1" applyAlignment="1">
      <alignment horizontal="left"/>
    </xf>
    <xf numFmtId="0" fontId="8" fillId="5" borderId="2" xfId="0" applyFont="1" applyFill="1" applyBorder="1" applyAlignment="1">
      <alignment horizontal="left"/>
    </xf>
    <xf numFmtId="0" fontId="8" fillId="0" borderId="0" xfId="0" applyFont="1"/>
    <xf numFmtId="0" fontId="0" fillId="9" borderId="0" xfId="0" applyFont="1" applyFill="1" applyAlignment="1">
      <alignment horizontal="center"/>
    </xf>
    <xf numFmtId="0" fontId="0" fillId="10" borderId="0" xfId="0" applyFont="1" applyFill="1" applyAlignment="1">
      <alignment horizontal="center"/>
    </xf>
    <xf numFmtId="0" fontId="0" fillId="11" borderId="0" xfId="0" applyFont="1" applyFill="1" applyAlignment="1">
      <alignment horizontal="center"/>
    </xf>
    <xf numFmtId="49" fontId="0" fillId="12" borderId="0" xfId="0" applyNumberFormat="1" applyFont="1" applyFill="1" applyAlignment="1">
      <alignment horizontal="center"/>
    </xf>
    <xf numFmtId="0" fontId="0" fillId="12" borderId="0" xfId="0" applyFont="1" applyFill="1" applyAlignment="1">
      <alignment horizontal="center"/>
    </xf>
    <xf numFmtId="0" fontId="0" fillId="13" borderId="0" xfId="0" applyFont="1" applyFill="1" applyAlignment="1">
      <alignment horizontal="center"/>
    </xf>
    <xf numFmtId="0" fontId="0" fillId="14" borderId="0" xfId="0" applyFont="1" applyFill="1" applyAlignment="1">
      <alignment horizontal="center"/>
    </xf>
    <xf numFmtId="0" fontId="0" fillId="5" borderId="0" xfId="0" applyFont="1" applyFill="1" applyAlignment="1">
      <alignment horizontal="center"/>
    </xf>
    <xf numFmtId="49" fontId="0" fillId="14" borderId="0" xfId="0" applyNumberFormat="1" applyFont="1" applyFill="1" applyAlignment="1">
      <alignment horizontal="center"/>
    </xf>
    <xf numFmtId="0" fontId="9" fillId="15" borderId="0" xfId="0" applyFont="1" applyFill="1" applyAlignment="1">
      <alignment horizontal="center"/>
    </xf>
    <xf numFmtId="49" fontId="8" fillId="5" borderId="0" xfId="0" applyNumberFormat="1" applyFont="1" applyFill="1" applyAlignment="1">
      <alignment horizontal="center"/>
    </xf>
    <xf numFmtId="49" fontId="0" fillId="5" borderId="0" xfId="0" applyNumberFormat="1" applyFont="1" applyFill="1" applyAlignment="1">
      <alignment horizontal="center"/>
    </xf>
    <xf numFmtId="0" fontId="17" fillId="8" borderId="5" xfId="0" applyFont="1" applyFill="1" applyBorder="1" applyAlignment="1">
      <alignment horizontal="center"/>
    </xf>
    <xf numFmtId="0" fontId="8" fillId="5" borderId="4" xfId="0" applyFont="1" applyFill="1" applyBorder="1"/>
    <xf numFmtId="0" fontId="8" fillId="5" borderId="5" xfId="0" applyFont="1" applyFill="1" applyBorder="1" applyAlignment="1">
      <alignment horizontal="center"/>
    </xf>
    <xf numFmtId="0" fontId="8" fillId="5" borderId="5" xfId="0" applyFont="1" applyFill="1" applyBorder="1" applyAlignment="1">
      <alignment horizontal="left"/>
    </xf>
    <xf numFmtId="3" fontId="8" fillId="5" borderId="5" xfId="0" applyNumberFormat="1" applyFont="1" applyFill="1" applyBorder="1" applyAlignment="1">
      <alignment horizontal="center"/>
    </xf>
    <xf numFmtId="0" fontId="8" fillId="5" borderId="33" xfId="0" applyFont="1" applyFill="1" applyBorder="1" applyAlignment="1">
      <alignment horizontal="center"/>
    </xf>
    <xf numFmtId="0" fontId="8" fillId="5" borderId="6" xfId="0" applyFont="1" applyFill="1" applyBorder="1" applyAlignment="1">
      <alignment horizontal="center"/>
    </xf>
    <xf numFmtId="0" fontId="17" fillId="5" borderId="5" xfId="0" applyFont="1" applyFill="1" applyBorder="1" applyAlignment="1">
      <alignment horizontal="center"/>
    </xf>
  </cellXfs>
  <cellStyles count="2">
    <cellStyle name="Normal" xfId="0" builtinId="0"/>
    <cellStyle name="Normal 2" xfId="1" xr:uid="{A962AABC-1A7C-48FA-9472-C98F552BC11D}"/>
  </cellStyles>
  <dxfs count="0"/>
  <tableStyles count="0" defaultTableStyle="TableStyleMedium2" defaultPivotStyle="PivotStyleLight16"/>
  <colors>
    <mruColors>
      <color rgb="FFFC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1F27-FAF6-4078-AEF1-259B9DDA0D29}">
  <dimension ref="A1:AF27"/>
  <sheetViews>
    <sheetView tabSelected="1" zoomScaleNormal="100" workbookViewId="0">
      <pane xSplit="5" topLeftCell="F1" activePane="topRight" state="frozen"/>
      <selection pane="topRight" activeCell="D29" sqref="D29"/>
    </sheetView>
  </sheetViews>
  <sheetFormatPr defaultRowHeight="15" x14ac:dyDescent="0.25"/>
  <cols>
    <col min="1" max="1" width="6.7109375" style="44" customWidth="1"/>
    <col min="2" max="2" width="12.140625" style="1" bestFit="1" customWidth="1"/>
    <col min="3" max="3" width="10.42578125" style="1" customWidth="1"/>
    <col min="4" max="4" width="7.28515625" style="1" customWidth="1"/>
    <col min="5" max="5" width="9.140625" style="2"/>
    <col min="6" max="6" width="15.140625" style="108" customWidth="1"/>
    <col min="7" max="7" width="5.85546875" style="2" customWidth="1"/>
    <col min="8" max="8" width="6.42578125" style="2" customWidth="1"/>
    <col min="9" max="9" width="7" style="2" bestFit="1" customWidth="1"/>
    <col min="10" max="10" width="6.28515625" style="2" bestFit="1" customWidth="1"/>
    <col min="11" max="11" width="4.7109375" style="2" bestFit="1" customWidth="1"/>
    <col min="12" max="12" width="4.140625" style="2" bestFit="1" customWidth="1"/>
    <col min="13" max="13" width="4.7109375" style="2" bestFit="1" customWidth="1"/>
    <col min="14" max="14" width="6.85546875" style="2" customWidth="1"/>
    <col min="15" max="15" width="7" style="2" bestFit="1" customWidth="1"/>
    <col min="16" max="16" width="7" style="1" bestFit="1" customWidth="1"/>
    <col min="17" max="19" width="5.42578125" style="1" bestFit="1" customWidth="1"/>
    <col min="20" max="20" width="4.5703125" style="1" bestFit="1" customWidth="1"/>
    <col min="21" max="21" width="5.42578125" style="1" bestFit="1" customWidth="1"/>
    <col min="22" max="23" width="5.42578125" style="1" customWidth="1"/>
    <col min="24" max="24" width="5.42578125" style="1" bestFit="1" customWidth="1"/>
    <col min="25" max="30" width="5.42578125" style="1" customWidth="1"/>
  </cols>
  <sheetData>
    <row r="1" spans="1:32" ht="18.75" x14ac:dyDescent="0.3">
      <c r="A1" s="69" t="s">
        <v>34</v>
      </c>
    </row>
    <row r="2" spans="1:32" s="47" customFormat="1" x14ac:dyDescent="0.25">
      <c r="A2" s="62" t="s">
        <v>220</v>
      </c>
      <c r="B2" s="50"/>
      <c r="C2" s="51" t="s">
        <v>243</v>
      </c>
      <c r="D2" s="51" t="s">
        <v>39</v>
      </c>
      <c r="E2" s="51" t="s">
        <v>38</v>
      </c>
      <c r="F2" s="109" t="s">
        <v>231</v>
      </c>
      <c r="G2" s="51" t="s">
        <v>355</v>
      </c>
      <c r="H2" s="51" t="s">
        <v>246</v>
      </c>
      <c r="I2" s="51" t="s">
        <v>233</v>
      </c>
      <c r="J2" s="51" t="s">
        <v>232</v>
      </c>
      <c r="K2" s="51" t="s">
        <v>235</v>
      </c>
      <c r="L2" s="51" t="s">
        <v>236</v>
      </c>
      <c r="M2" s="51" t="s">
        <v>237</v>
      </c>
      <c r="N2" s="51" t="s">
        <v>962</v>
      </c>
      <c r="O2" s="52" t="s">
        <v>24</v>
      </c>
      <c r="P2" s="52" t="s">
        <v>45</v>
      </c>
      <c r="Q2" s="51" t="s">
        <v>43</v>
      </c>
      <c r="R2" s="51" t="s">
        <v>44</v>
      </c>
      <c r="S2" s="51" t="s">
        <v>194</v>
      </c>
      <c r="T2" s="68" t="s">
        <v>219</v>
      </c>
      <c r="U2" s="68" t="s">
        <v>244</v>
      </c>
      <c r="V2" s="68" t="s">
        <v>356</v>
      </c>
      <c r="W2" s="68" t="s">
        <v>424</v>
      </c>
      <c r="X2" s="68" t="s">
        <v>425</v>
      </c>
      <c r="Y2" s="68" t="s">
        <v>853</v>
      </c>
      <c r="Z2" s="68" t="s">
        <v>856</v>
      </c>
      <c r="AA2" s="68" t="s">
        <v>927</v>
      </c>
      <c r="AB2" s="68" t="s">
        <v>993</v>
      </c>
      <c r="AC2" s="68" t="s">
        <v>999</v>
      </c>
      <c r="AD2" s="68"/>
      <c r="AE2" s="53" t="s">
        <v>46</v>
      </c>
    </row>
    <row r="3" spans="1:32" s="48" customFormat="1" x14ac:dyDescent="0.25">
      <c r="A3" s="292" t="s">
        <v>221</v>
      </c>
      <c r="B3" s="221" t="s">
        <v>15</v>
      </c>
      <c r="C3" s="222" t="s">
        <v>226</v>
      </c>
      <c r="D3" s="223">
        <f>VLOOKUP(O3,{0,1;1000,2;3000,3;6000,4;10000,5;15000,6;21000,7;28000,8;36000,9;45000,10;55000,11;66000,12;78000,13;91000,14;105000,15;120000,16;136000,17;153000,18;171000,19;190000,20},2)</f>
        <v>5</v>
      </c>
      <c r="E3" s="222" t="s">
        <v>238</v>
      </c>
      <c r="F3" s="224">
        <v>36</v>
      </c>
      <c r="G3" s="222">
        <v>17</v>
      </c>
      <c r="H3" s="222">
        <v>2</v>
      </c>
      <c r="I3" s="222">
        <v>4</v>
      </c>
      <c r="J3" s="222">
        <v>3</v>
      </c>
      <c r="K3" s="222">
        <v>4</v>
      </c>
      <c r="L3" s="222">
        <v>2</v>
      </c>
      <c r="M3" s="222">
        <v>2</v>
      </c>
      <c r="N3" s="222"/>
      <c r="O3" s="225">
        <f>SUM(P3:AD3)</f>
        <v>12733</v>
      </c>
      <c r="P3" s="226">
        <v>0</v>
      </c>
      <c r="Q3" s="222">
        <v>250</v>
      </c>
      <c r="R3" s="222">
        <v>250</v>
      </c>
      <c r="S3" s="222">
        <v>1030</v>
      </c>
      <c r="T3" s="227">
        <v>250</v>
      </c>
      <c r="U3" s="227">
        <v>1700</v>
      </c>
      <c r="V3" s="227">
        <v>429</v>
      </c>
      <c r="W3" s="227">
        <v>553</v>
      </c>
      <c r="X3" s="227">
        <v>1038</v>
      </c>
      <c r="Y3" s="227">
        <v>1061</v>
      </c>
      <c r="Z3" s="227">
        <v>3872</v>
      </c>
      <c r="AA3" s="227">
        <v>500</v>
      </c>
      <c r="AB3" s="227">
        <v>1300</v>
      </c>
      <c r="AC3" s="227">
        <v>500</v>
      </c>
      <c r="AD3" s="227"/>
      <c r="AE3" s="234"/>
    </row>
    <row r="4" spans="1:32" s="49" customFormat="1" x14ac:dyDescent="0.25">
      <c r="A4" s="292" t="s">
        <v>222</v>
      </c>
      <c r="B4" s="235" t="s">
        <v>26</v>
      </c>
      <c r="C4" s="236" t="s">
        <v>33</v>
      </c>
      <c r="D4" s="237">
        <f>VLOOKUP(O4,{0,1;1000,2;3000,3;6000,4;10000,5;15000,6;21000,7;28000,8;36000,9;45000,10;55000,11;66000,12;78000,13;91000,14;105000,15;120000,16;136000,17;153000,18;171000,19;190000,20},2)</f>
        <v>5</v>
      </c>
      <c r="E4" s="236" t="s">
        <v>239</v>
      </c>
      <c r="F4" s="238">
        <v>29</v>
      </c>
      <c r="G4" s="236">
        <v>19</v>
      </c>
      <c r="H4" s="236">
        <v>8</v>
      </c>
      <c r="I4" s="236">
        <v>9</v>
      </c>
      <c r="J4" s="236">
        <v>9</v>
      </c>
      <c r="K4" s="236">
        <v>4</v>
      </c>
      <c r="L4" s="236">
        <v>5</v>
      </c>
      <c r="M4" s="236">
        <v>3</v>
      </c>
      <c r="N4" s="236"/>
      <c r="O4" s="239">
        <f t="shared" ref="O3:O15" si="0">SUM(P4:AD4)</f>
        <v>14091</v>
      </c>
      <c r="P4" s="240">
        <v>10000</v>
      </c>
      <c r="Q4" s="236">
        <v>250</v>
      </c>
      <c r="R4" s="236">
        <v>250</v>
      </c>
      <c r="S4" s="236">
        <v>250</v>
      </c>
      <c r="T4" s="241">
        <v>250</v>
      </c>
      <c r="U4" s="241">
        <v>250</v>
      </c>
      <c r="V4" s="241">
        <v>250</v>
      </c>
      <c r="W4" s="241">
        <v>553</v>
      </c>
      <c r="X4" s="241">
        <v>1038</v>
      </c>
      <c r="Y4" s="241">
        <v>250</v>
      </c>
      <c r="Z4" s="242">
        <v>250</v>
      </c>
      <c r="AA4" s="242">
        <v>500</v>
      </c>
      <c r="AB4" s="242"/>
      <c r="AC4" s="242"/>
      <c r="AD4" s="243"/>
      <c r="AE4" s="244">
        <v>5</v>
      </c>
    </row>
    <row r="5" spans="1:32" s="47" customFormat="1" x14ac:dyDescent="0.25">
      <c r="A5" s="292">
        <v>8</v>
      </c>
      <c r="B5" s="235" t="s">
        <v>7</v>
      </c>
      <c r="C5" s="236" t="s">
        <v>33</v>
      </c>
      <c r="D5" s="237">
        <f>VLOOKUP(O5,{0,1;1000,2;3000,3;6000,4;10000,5;15000,6;21000,7;28000,8;36000,9;45000,10;55000,11;66000,12;78000,13;91000,14;105000,15;120000,16;136000,17;153000,18;171000,19;190000,20},2)</f>
        <v>3</v>
      </c>
      <c r="E5" s="236" t="s">
        <v>426</v>
      </c>
      <c r="F5" s="238">
        <v>35</v>
      </c>
      <c r="G5" s="236">
        <v>15</v>
      </c>
      <c r="H5" s="236">
        <v>0</v>
      </c>
      <c r="I5" s="236">
        <v>6</v>
      </c>
      <c r="J5" s="236">
        <v>3</v>
      </c>
      <c r="K5" s="236">
        <v>3</v>
      </c>
      <c r="L5" s="236">
        <v>1</v>
      </c>
      <c r="M5" s="236">
        <v>4</v>
      </c>
      <c r="N5" s="236"/>
      <c r="O5" s="239">
        <f>SUM(P5:AD5)</f>
        <v>3250</v>
      </c>
      <c r="P5" s="240">
        <v>0</v>
      </c>
      <c r="Q5" s="236">
        <v>250</v>
      </c>
      <c r="R5" s="236">
        <v>250</v>
      </c>
      <c r="S5" s="236">
        <v>250</v>
      </c>
      <c r="T5" s="241">
        <v>250</v>
      </c>
      <c r="U5" s="241">
        <v>250</v>
      </c>
      <c r="V5" s="241">
        <v>250</v>
      </c>
      <c r="W5" s="241">
        <v>0</v>
      </c>
      <c r="X5" s="241">
        <v>0</v>
      </c>
      <c r="Y5" s="241">
        <v>250</v>
      </c>
      <c r="Z5" s="250">
        <v>250</v>
      </c>
      <c r="AA5" s="250">
        <v>500</v>
      </c>
      <c r="AB5" s="241">
        <v>250</v>
      </c>
      <c r="AC5" s="250">
        <v>500</v>
      </c>
      <c r="AD5" s="241"/>
      <c r="AE5" s="244"/>
    </row>
    <row r="6" spans="1:32" s="49" customFormat="1" x14ac:dyDescent="0.25">
      <c r="A6" s="292">
        <v>9</v>
      </c>
      <c r="B6" s="235" t="s">
        <v>8</v>
      </c>
      <c r="C6" s="236" t="s">
        <v>33</v>
      </c>
      <c r="D6" s="237">
        <f>VLOOKUP(O6,{0,1;1000,2;3000,3;6000,4;10000,5;15000,6;21000,7;28000,8;36000,9;45000,10;55000,11;66000,12;78000,13;91000,14;105000,15;120000,16;136000,17;153000,18;171000,19;190000,20},2)</f>
        <v>3</v>
      </c>
      <c r="E6" s="236" t="s">
        <v>426</v>
      </c>
      <c r="F6" s="238">
        <v>41</v>
      </c>
      <c r="G6" s="236">
        <v>16</v>
      </c>
      <c r="H6" s="236">
        <v>1</v>
      </c>
      <c r="I6" s="236">
        <v>6</v>
      </c>
      <c r="J6" s="236">
        <v>4</v>
      </c>
      <c r="K6" s="236">
        <v>6</v>
      </c>
      <c r="L6" s="236">
        <v>2</v>
      </c>
      <c r="M6" s="236">
        <v>1</v>
      </c>
      <c r="N6" s="236"/>
      <c r="O6" s="239">
        <f>SUM(P6:AD6)</f>
        <v>3250</v>
      </c>
      <c r="P6" s="240">
        <v>0</v>
      </c>
      <c r="Q6" s="236">
        <v>250</v>
      </c>
      <c r="R6" s="236">
        <v>250</v>
      </c>
      <c r="S6" s="236">
        <v>250</v>
      </c>
      <c r="T6" s="241">
        <v>250</v>
      </c>
      <c r="U6" s="241">
        <v>250</v>
      </c>
      <c r="V6" s="241">
        <v>250</v>
      </c>
      <c r="W6" s="241">
        <v>0</v>
      </c>
      <c r="X6" s="241">
        <v>0</v>
      </c>
      <c r="Y6" s="241">
        <v>250</v>
      </c>
      <c r="Z6" s="250">
        <v>250</v>
      </c>
      <c r="AA6" s="250">
        <v>500</v>
      </c>
      <c r="AB6" s="241">
        <v>250</v>
      </c>
      <c r="AC6" s="250">
        <v>500</v>
      </c>
      <c r="AD6" s="241"/>
      <c r="AE6" s="244"/>
    </row>
    <row r="7" spans="1:32" s="49" customFormat="1" x14ac:dyDescent="0.25">
      <c r="A7" s="293" t="s">
        <v>223</v>
      </c>
      <c r="B7" s="229" t="s">
        <v>29</v>
      </c>
      <c r="C7" s="230" t="s">
        <v>35</v>
      </c>
      <c r="D7" s="304">
        <f>VLOOKUP(O7,{0,1;1000,2;3000,3;6000,4;10000,5;15000,6;21000,7;28000,8;36000,9;45000,10;55000,11;66000,12;78000,13;91000,14;105000,15;120000,16;136000,17;153000,18;171000,19;190000,20},2)</f>
        <v>6</v>
      </c>
      <c r="E7" s="230" t="s">
        <v>240</v>
      </c>
      <c r="F7" s="231">
        <v>31</v>
      </c>
      <c r="G7" s="230">
        <v>15</v>
      </c>
      <c r="H7" s="230">
        <v>0</v>
      </c>
      <c r="I7" s="230">
        <v>4</v>
      </c>
      <c r="J7" s="230">
        <v>3</v>
      </c>
      <c r="K7" s="230">
        <v>3</v>
      </c>
      <c r="L7" s="230">
        <v>1</v>
      </c>
      <c r="M7" s="230">
        <v>7</v>
      </c>
      <c r="N7" s="230"/>
      <c r="O7" s="225">
        <f>SUM(P7:AD7)</f>
        <v>15933</v>
      </c>
      <c r="P7" s="232">
        <v>0</v>
      </c>
      <c r="Q7" s="230">
        <v>1000</v>
      </c>
      <c r="R7" s="230">
        <v>1200</v>
      </c>
      <c r="S7" s="230">
        <v>2030</v>
      </c>
      <c r="T7" s="233">
        <v>500</v>
      </c>
      <c r="U7" s="233">
        <v>0</v>
      </c>
      <c r="V7" s="233">
        <v>429</v>
      </c>
      <c r="W7" s="233">
        <v>553</v>
      </c>
      <c r="X7" s="227">
        <v>1038</v>
      </c>
      <c r="Y7" s="227">
        <v>1061</v>
      </c>
      <c r="Z7" s="227">
        <v>3872</v>
      </c>
      <c r="AA7" s="227">
        <v>2450</v>
      </c>
      <c r="AB7" s="227">
        <v>1300</v>
      </c>
      <c r="AC7" s="227">
        <v>500</v>
      </c>
      <c r="AD7" s="227"/>
      <c r="AE7" s="234"/>
    </row>
    <row r="8" spans="1:32" s="49" customFormat="1" x14ac:dyDescent="0.25">
      <c r="A8" s="293">
        <v>11</v>
      </c>
      <c r="B8" s="235" t="s">
        <v>10</v>
      </c>
      <c r="C8" s="236" t="s">
        <v>33</v>
      </c>
      <c r="D8" s="237">
        <f>VLOOKUP(O8,{0,1;1000,2;3000,3;6000,4;10000,5;15000,6;21000,7;28000,8;36000,9;45000,10;55000,11;66000,12;78000,13;91000,14;105000,15;120000,16;136000,17;153000,18;171000,19;190000,20},2)</f>
        <v>3</v>
      </c>
      <c r="E8" s="236" t="s">
        <v>426</v>
      </c>
      <c r="F8" s="238">
        <v>35</v>
      </c>
      <c r="G8" s="236">
        <v>14</v>
      </c>
      <c r="H8" s="236">
        <v>-1</v>
      </c>
      <c r="I8" s="236">
        <v>5</v>
      </c>
      <c r="J8" s="236">
        <v>1</v>
      </c>
      <c r="K8" s="236">
        <v>5</v>
      </c>
      <c r="L8" s="236">
        <v>0</v>
      </c>
      <c r="M8" s="236">
        <v>-2</v>
      </c>
      <c r="N8" s="236"/>
      <c r="O8" s="239">
        <f>SUM(P8:AD8)</f>
        <v>3482</v>
      </c>
      <c r="P8" s="240">
        <v>0</v>
      </c>
      <c r="Q8" s="236">
        <v>250</v>
      </c>
      <c r="R8" s="236">
        <v>250</v>
      </c>
      <c r="S8" s="236">
        <v>250</v>
      </c>
      <c r="T8" s="241">
        <v>250</v>
      </c>
      <c r="U8" s="241">
        <v>250</v>
      </c>
      <c r="V8" s="241">
        <v>429</v>
      </c>
      <c r="W8" s="241">
        <v>553</v>
      </c>
      <c r="X8" s="241">
        <v>0</v>
      </c>
      <c r="Y8" s="241">
        <v>0</v>
      </c>
      <c r="Z8" s="241">
        <v>0</v>
      </c>
      <c r="AA8" s="250">
        <v>500</v>
      </c>
      <c r="AB8" s="241">
        <v>250</v>
      </c>
      <c r="AC8" s="250">
        <v>500</v>
      </c>
      <c r="AD8" s="241"/>
      <c r="AE8" s="244"/>
    </row>
    <row r="9" spans="1:32" s="49" customFormat="1" x14ac:dyDescent="0.25">
      <c r="A9" s="293">
        <v>12</v>
      </c>
      <c r="B9" s="235" t="s">
        <v>11</v>
      </c>
      <c r="C9" s="236" t="s">
        <v>33</v>
      </c>
      <c r="D9" s="237">
        <f>VLOOKUP(O9,{0,1;1000,2;3000,3;6000,4;10000,5;15000,6;21000,7;28000,8;36000,9;45000,10;55000,11;66000,12;78000,13;91000,14;105000,15;120000,16;136000,17;153000,18;171000,19;190000,20},2)</f>
        <v>3</v>
      </c>
      <c r="E9" s="236" t="s">
        <v>426</v>
      </c>
      <c r="F9" s="238">
        <v>33</v>
      </c>
      <c r="G9" s="236">
        <v>15</v>
      </c>
      <c r="H9" s="236">
        <v>0</v>
      </c>
      <c r="I9" s="236">
        <v>5</v>
      </c>
      <c r="J9" s="236">
        <v>3</v>
      </c>
      <c r="K9" s="236">
        <v>4</v>
      </c>
      <c r="L9" s="236">
        <v>1</v>
      </c>
      <c r="M9" s="236">
        <v>-1</v>
      </c>
      <c r="N9" s="236"/>
      <c r="O9" s="239">
        <f>SUM(P9:AD9)</f>
        <v>3429</v>
      </c>
      <c r="P9" s="240">
        <v>0</v>
      </c>
      <c r="Q9" s="236">
        <v>250</v>
      </c>
      <c r="R9" s="236">
        <v>250</v>
      </c>
      <c r="S9" s="236">
        <v>250</v>
      </c>
      <c r="T9" s="241">
        <v>250</v>
      </c>
      <c r="U9" s="241">
        <v>250</v>
      </c>
      <c r="V9" s="241">
        <v>429</v>
      </c>
      <c r="W9" s="241">
        <v>0</v>
      </c>
      <c r="X9" s="241">
        <v>0</v>
      </c>
      <c r="Y9" s="241">
        <v>250</v>
      </c>
      <c r="Z9" s="250">
        <v>250</v>
      </c>
      <c r="AA9" s="250">
        <v>500</v>
      </c>
      <c r="AB9" s="241">
        <v>250</v>
      </c>
      <c r="AC9" s="250">
        <v>500</v>
      </c>
      <c r="AD9" s="241"/>
      <c r="AE9" s="244"/>
    </row>
    <row r="10" spans="1:32" s="49" customFormat="1" x14ac:dyDescent="0.25">
      <c r="A10" s="294" t="s">
        <v>937</v>
      </c>
      <c r="B10" s="221" t="s">
        <v>30</v>
      </c>
      <c r="C10" s="222" t="s">
        <v>250</v>
      </c>
      <c r="D10" s="304">
        <f>VLOOKUP(O10,{0,1;1000,2;3000,3;6000,4;10000,5;15000,6;21000,7;28000,8;36000,9;45000,10;55000,11;66000,12;78000,13;91000,14;105000,15;120000,16;136000,17;153000,18;171000,19;190000,20},2)</f>
        <v>6</v>
      </c>
      <c r="E10" s="222" t="s">
        <v>241</v>
      </c>
      <c r="F10" s="224">
        <v>21</v>
      </c>
      <c r="G10" s="222">
        <v>13</v>
      </c>
      <c r="H10" s="222">
        <v>1</v>
      </c>
      <c r="I10" s="222">
        <v>-1</v>
      </c>
      <c r="J10" s="222">
        <v>2</v>
      </c>
      <c r="K10" s="222">
        <v>5</v>
      </c>
      <c r="L10" s="222">
        <v>2</v>
      </c>
      <c r="M10" s="222">
        <v>3</v>
      </c>
      <c r="N10" s="222"/>
      <c r="O10" s="225">
        <f>SUM(P10:AD10)</f>
        <v>15183</v>
      </c>
      <c r="P10" s="226">
        <v>0</v>
      </c>
      <c r="Q10" s="222">
        <v>250</v>
      </c>
      <c r="R10" s="222">
        <v>1200</v>
      </c>
      <c r="S10" s="222">
        <v>830</v>
      </c>
      <c r="T10" s="227">
        <v>250</v>
      </c>
      <c r="U10" s="227">
        <v>1450</v>
      </c>
      <c r="V10" s="227">
        <v>429</v>
      </c>
      <c r="W10" s="227">
        <v>553</v>
      </c>
      <c r="X10" s="227">
        <v>1038</v>
      </c>
      <c r="Y10" s="227">
        <v>1061</v>
      </c>
      <c r="Z10" s="227">
        <v>3872</v>
      </c>
      <c r="AA10" s="227">
        <v>2450</v>
      </c>
      <c r="AB10" s="227">
        <v>1300</v>
      </c>
      <c r="AC10" s="227">
        <v>500</v>
      </c>
      <c r="AD10" s="227"/>
      <c r="AE10" s="228">
        <v>9</v>
      </c>
      <c r="AF10" s="49" t="s">
        <v>988</v>
      </c>
    </row>
    <row r="11" spans="1:32" s="47" customFormat="1" x14ac:dyDescent="0.25">
      <c r="A11" s="294">
        <v>6</v>
      </c>
      <c r="B11" s="235" t="s">
        <v>5</v>
      </c>
      <c r="C11" s="236" t="s">
        <v>33</v>
      </c>
      <c r="D11" s="237">
        <f>VLOOKUP(O11,{0,1;1000,2;3000,3;6000,4;10000,5;15000,6;21000,7;28000,8;36000,9;45000,10;55000,11;66000,12;78000,13;91000,14;105000,15;120000,16;136000,17;153000,18;171000,19;190000,20},2)</f>
        <v>3</v>
      </c>
      <c r="E11" s="236" t="s">
        <v>426</v>
      </c>
      <c r="F11" s="238">
        <v>41</v>
      </c>
      <c r="G11" s="236">
        <v>16</v>
      </c>
      <c r="H11" s="236">
        <v>1</v>
      </c>
      <c r="I11" s="236">
        <v>7</v>
      </c>
      <c r="J11" s="236">
        <v>4</v>
      </c>
      <c r="K11" s="236">
        <v>7</v>
      </c>
      <c r="L11" s="236">
        <v>2</v>
      </c>
      <c r="M11" s="236">
        <v>-1</v>
      </c>
      <c r="N11" s="236"/>
      <c r="O11" s="239">
        <f>SUM(P11:AD11)</f>
        <v>4841</v>
      </c>
      <c r="P11" s="240">
        <v>0</v>
      </c>
      <c r="Q11" s="236">
        <v>250</v>
      </c>
      <c r="R11" s="236">
        <v>250</v>
      </c>
      <c r="S11" s="236">
        <v>250</v>
      </c>
      <c r="T11" s="241">
        <v>250</v>
      </c>
      <c r="U11" s="241">
        <v>250</v>
      </c>
      <c r="V11" s="241">
        <v>250</v>
      </c>
      <c r="W11" s="241">
        <v>553</v>
      </c>
      <c r="X11" s="241">
        <v>1038</v>
      </c>
      <c r="Y11" s="241">
        <v>250</v>
      </c>
      <c r="Z11" s="241">
        <v>250</v>
      </c>
      <c r="AA11" s="241">
        <v>500</v>
      </c>
      <c r="AB11" s="241">
        <v>250</v>
      </c>
      <c r="AC11" s="250">
        <v>500</v>
      </c>
      <c r="AD11" s="241"/>
      <c r="AE11" s="244">
        <v>5</v>
      </c>
    </row>
    <row r="12" spans="1:32" s="49" customFormat="1" x14ac:dyDescent="0.25">
      <c r="A12" s="294">
        <v>13</v>
      </c>
      <c r="B12" s="235" t="s">
        <v>12</v>
      </c>
      <c r="C12" s="236" t="s">
        <v>33</v>
      </c>
      <c r="D12" s="237">
        <f>VLOOKUP(O12,{0,1;1000,2;3000,3;6000,4;10000,5;15000,6;21000,7;28000,8;36000,9;45000,10;55000,11;66000,12;78000,13;91000,14;105000,15;120000,16;136000,17;153000,18;171000,19;190000,20},2)</f>
        <v>3</v>
      </c>
      <c r="E12" s="236" t="s">
        <v>426</v>
      </c>
      <c r="F12" s="238">
        <v>29</v>
      </c>
      <c r="G12" s="236">
        <v>17</v>
      </c>
      <c r="H12" s="236">
        <v>2</v>
      </c>
      <c r="I12" s="236">
        <v>4</v>
      </c>
      <c r="J12" s="236">
        <v>5</v>
      </c>
      <c r="K12" s="236">
        <v>3</v>
      </c>
      <c r="L12" s="236">
        <v>3</v>
      </c>
      <c r="M12" s="236">
        <v>-1</v>
      </c>
      <c r="N12" s="236"/>
      <c r="O12" s="239">
        <f>SUM(P12:AD12)</f>
        <v>3482</v>
      </c>
      <c r="P12" s="240">
        <v>0</v>
      </c>
      <c r="Q12" s="236">
        <v>250</v>
      </c>
      <c r="R12" s="236">
        <v>250</v>
      </c>
      <c r="S12" s="236">
        <v>250</v>
      </c>
      <c r="T12" s="241">
        <v>250</v>
      </c>
      <c r="U12" s="241">
        <v>250</v>
      </c>
      <c r="V12" s="241">
        <v>429</v>
      </c>
      <c r="W12" s="241">
        <v>553</v>
      </c>
      <c r="X12" s="241">
        <v>0</v>
      </c>
      <c r="Y12" s="241">
        <v>0</v>
      </c>
      <c r="Z12" s="241">
        <v>0</v>
      </c>
      <c r="AA12" s="250">
        <v>500</v>
      </c>
      <c r="AB12" s="241">
        <v>250</v>
      </c>
      <c r="AC12" s="250">
        <v>500</v>
      </c>
      <c r="AD12" s="241"/>
      <c r="AE12" s="244"/>
    </row>
    <row r="13" spans="1:32" s="49" customFormat="1" x14ac:dyDescent="0.25">
      <c r="A13" s="296">
        <v>4</v>
      </c>
      <c r="B13" s="221" t="s">
        <v>3</v>
      </c>
      <c r="C13" s="222" t="s">
        <v>433</v>
      </c>
      <c r="D13" s="223">
        <f>VLOOKUP(O13,{0,1;1000,2;3000,3;6000,4;10000,5;15000,6;21000,7;28000,8;36000,9;45000,10;55000,11;66000,12;78000,13;91000,14;105000,15;120000,16;136000,17;153000,18;171000,19;190000,20},2)</f>
        <v>5</v>
      </c>
      <c r="E13" s="222" t="s">
        <v>426</v>
      </c>
      <c r="F13" s="224">
        <v>58</v>
      </c>
      <c r="G13" s="222">
        <v>19</v>
      </c>
      <c r="H13" s="222">
        <v>2</v>
      </c>
      <c r="I13" s="222">
        <v>8</v>
      </c>
      <c r="J13" s="222">
        <v>7</v>
      </c>
      <c r="K13" s="222">
        <v>6</v>
      </c>
      <c r="L13" s="222">
        <v>3</v>
      </c>
      <c r="M13" s="222">
        <v>1</v>
      </c>
      <c r="N13" s="222"/>
      <c r="O13" s="225">
        <f>SUM(P13:AD13)</f>
        <v>14274</v>
      </c>
      <c r="P13" s="226">
        <v>0</v>
      </c>
      <c r="Q13" s="222">
        <v>1000</v>
      </c>
      <c r="R13" s="222">
        <v>250</v>
      </c>
      <c r="S13" s="222">
        <v>250</v>
      </c>
      <c r="T13" s="227">
        <v>250</v>
      </c>
      <c r="U13" s="227">
        <v>1700</v>
      </c>
      <c r="V13" s="227">
        <v>250</v>
      </c>
      <c r="W13" s="227">
        <v>553</v>
      </c>
      <c r="X13" s="227">
        <v>1038</v>
      </c>
      <c r="Y13" s="227">
        <v>1061</v>
      </c>
      <c r="Z13" s="227">
        <v>3872</v>
      </c>
      <c r="AA13" s="227">
        <v>2250</v>
      </c>
      <c r="AB13" s="227">
        <v>1300</v>
      </c>
      <c r="AC13" s="227">
        <v>500</v>
      </c>
      <c r="AD13" s="227"/>
      <c r="AE13" s="228">
        <v>13</v>
      </c>
    </row>
    <row r="14" spans="1:32" s="49" customFormat="1" x14ac:dyDescent="0.25">
      <c r="A14" s="296">
        <v>23</v>
      </c>
      <c r="B14" s="235" t="s">
        <v>22</v>
      </c>
      <c r="C14" s="236" t="s">
        <v>33</v>
      </c>
      <c r="D14" s="237">
        <f>VLOOKUP(O14,{0,1;1000,2;3000,3;6000,4;10000,5;15000,6;21000,7;28000,8;36000,9;45000,10;55000,11;66000,12;78000,13;91000,14;105000,15;120000,16;136000,17;153000,18;171000,19;190000,20},2)</f>
        <v>3</v>
      </c>
      <c r="E14" s="236" t="s">
        <v>362</v>
      </c>
      <c r="F14" s="238">
        <v>34</v>
      </c>
      <c r="G14" s="236">
        <v>15</v>
      </c>
      <c r="H14" s="236">
        <v>4</v>
      </c>
      <c r="I14" s="236">
        <v>5</v>
      </c>
      <c r="J14" s="236">
        <v>3</v>
      </c>
      <c r="K14" s="236">
        <v>4</v>
      </c>
      <c r="L14" s="236">
        <v>1</v>
      </c>
      <c r="M14" s="236">
        <v>1</v>
      </c>
      <c r="N14" s="236"/>
      <c r="O14" s="239">
        <f t="shared" si="0"/>
        <v>3303</v>
      </c>
      <c r="P14" s="240">
        <v>0</v>
      </c>
      <c r="Q14" s="236">
        <v>250</v>
      </c>
      <c r="R14" s="236">
        <v>250</v>
      </c>
      <c r="S14" s="236">
        <v>250</v>
      </c>
      <c r="T14" s="241">
        <v>250</v>
      </c>
      <c r="U14" s="241">
        <v>250</v>
      </c>
      <c r="V14" s="241">
        <v>250</v>
      </c>
      <c r="W14" s="241">
        <v>553</v>
      </c>
      <c r="X14" s="241">
        <v>0</v>
      </c>
      <c r="Y14" s="241">
        <v>0</v>
      </c>
      <c r="Z14" s="241">
        <v>0</v>
      </c>
      <c r="AA14" s="250">
        <v>500</v>
      </c>
      <c r="AB14" s="241">
        <v>250</v>
      </c>
      <c r="AC14" s="250">
        <v>500</v>
      </c>
      <c r="AD14" s="241"/>
      <c r="AE14" s="244"/>
    </row>
    <row r="15" spans="1:32" s="203" customFormat="1" x14ac:dyDescent="0.25">
      <c r="A15" s="295" t="s">
        <v>595</v>
      </c>
      <c r="B15" s="305" t="s">
        <v>0</v>
      </c>
      <c r="C15" s="75" t="s">
        <v>33</v>
      </c>
      <c r="D15" s="187">
        <f>VLOOKUP(O15,{0,1;1000,2;3000,3;6000,4;10000,5;15000,6;21000,7;28000,8;36000,9;45000,10;55000,11;66000,12;78000,13;91000,14;105000,15;120000,16;136000,17;153000,18;171000,19;190000,20},2)</f>
        <v>4</v>
      </c>
      <c r="E15" s="306" t="s">
        <v>238</v>
      </c>
      <c r="F15" s="307">
        <v>33</v>
      </c>
      <c r="G15" s="306">
        <v>18</v>
      </c>
      <c r="H15" s="306">
        <v>8</v>
      </c>
      <c r="I15" s="306">
        <v>7</v>
      </c>
      <c r="J15" s="306">
        <v>7</v>
      </c>
      <c r="K15" s="306">
        <v>5</v>
      </c>
      <c r="L15" s="306">
        <v>4</v>
      </c>
      <c r="M15" s="306">
        <v>1</v>
      </c>
      <c r="N15" s="306"/>
      <c r="O15" s="81">
        <f t="shared" si="0"/>
        <v>8762</v>
      </c>
      <c r="P15" s="308">
        <v>0</v>
      </c>
      <c r="Q15" s="306">
        <v>1000</v>
      </c>
      <c r="R15" s="306">
        <v>1200</v>
      </c>
      <c r="S15" s="306">
        <v>830</v>
      </c>
      <c r="T15" s="309">
        <v>500</v>
      </c>
      <c r="U15" s="309">
        <v>0</v>
      </c>
      <c r="V15" s="309">
        <v>429</v>
      </c>
      <c r="W15" s="309">
        <v>553</v>
      </c>
      <c r="X15" s="309">
        <v>0</v>
      </c>
      <c r="Y15" s="309">
        <v>0</v>
      </c>
      <c r="Z15" s="309">
        <v>0</v>
      </c>
      <c r="AA15" s="309">
        <v>2450</v>
      </c>
      <c r="AB15" s="309">
        <v>1300</v>
      </c>
      <c r="AC15" s="309">
        <v>500</v>
      </c>
      <c r="AD15" s="309"/>
      <c r="AE15" s="310">
        <v>5</v>
      </c>
    </row>
    <row r="16" spans="1:32" s="49" customFormat="1" x14ac:dyDescent="0.25">
      <c r="A16" s="297">
        <v>14</v>
      </c>
      <c r="B16" s="221" t="s">
        <v>13</v>
      </c>
      <c r="C16" s="222" t="s">
        <v>234</v>
      </c>
      <c r="D16" s="223">
        <f>VLOOKUP(O16,{0,1;1000,2;3000,3;6000,4;10000,5;15000,6;21000,7;28000,8;36000,9;45000,10;55000,11;66000,12;78000,13;91000,14;105000,15;120000,16;136000,17;153000,18;171000,19;190000,20},2)</f>
        <v>5</v>
      </c>
      <c r="E16" s="222" t="s">
        <v>706</v>
      </c>
      <c r="F16" s="224">
        <v>34</v>
      </c>
      <c r="G16" s="222">
        <v>15</v>
      </c>
      <c r="H16" s="222">
        <v>0</v>
      </c>
      <c r="I16" s="222">
        <v>6</v>
      </c>
      <c r="J16" s="222">
        <v>3</v>
      </c>
      <c r="K16" s="222">
        <v>4</v>
      </c>
      <c r="L16" s="222">
        <v>0</v>
      </c>
      <c r="M16" s="222">
        <v>-1</v>
      </c>
      <c r="N16" s="222"/>
      <c r="O16" s="225">
        <f>SUM(P16:AD16)</f>
        <v>12443</v>
      </c>
      <c r="P16" s="226">
        <v>0</v>
      </c>
      <c r="Q16" s="222">
        <v>250</v>
      </c>
      <c r="R16" s="222">
        <v>250</v>
      </c>
      <c r="S16" s="222">
        <v>250</v>
      </c>
      <c r="T16" s="227">
        <v>250</v>
      </c>
      <c r="U16" s="227">
        <v>1700</v>
      </c>
      <c r="V16" s="227">
        <v>429</v>
      </c>
      <c r="W16" s="227">
        <v>853</v>
      </c>
      <c r="X16" s="227">
        <v>1338</v>
      </c>
      <c r="Y16" s="227">
        <v>1061</v>
      </c>
      <c r="Z16" s="227">
        <v>3872</v>
      </c>
      <c r="AA16" s="227">
        <v>500</v>
      </c>
      <c r="AB16" s="227">
        <v>1300</v>
      </c>
      <c r="AC16" s="227">
        <v>390</v>
      </c>
      <c r="AD16" s="227"/>
      <c r="AE16" s="228">
        <v>15</v>
      </c>
    </row>
    <row r="17" spans="1:32" s="49" customFormat="1" x14ac:dyDescent="0.25">
      <c r="A17" s="297">
        <v>17</v>
      </c>
      <c r="B17" s="235" t="s">
        <v>16</v>
      </c>
      <c r="C17" s="236" t="s">
        <v>33</v>
      </c>
      <c r="D17" s="237">
        <f>VLOOKUP(O17,{0,1;1000,2;3000,3;6000,4;10000,5;15000,6;21000,7;28000,8;36000,9;45000,10;55000,11;66000,12;78000,13;91000,14;105000,15;120000,16;136000,17;153000,18;171000,19;190000,20},2)</f>
        <v>3</v>
      </c>
      <c r="E17" s="236" t="s">
        <v>426</v>
      </c>
      <c r="F17" s="238">
        <v>32</v>
      </c>
      <c r="G17" s="236">
        <v>16</v>
      </c>
      <c r="H17" s="236">
        <v>1</v>
      </c>
      <c r="I17" s="236">
        <v>4</v>
      </c>
      <c r="J17" s="236">
        <v>4</v>
      </c>
      <c r="K17" s="236">
        <v>4</v>
      </c>
      <c r="L17" s="236">
        <v>2</v>
      </c>
      <c r="M17" s="236">
        <v>4</v>
      </c>
      <c r="N17" s="236"/>
      <c r="O17" s="239">
        <f t="shared" ref="O17:O19" si="1">SUM(P17:AD17)</f>
        <v>4450</v>
      </c>
      <c r="P17" s="240">
        <v>0</v>
      </c>
      <c r="Q17" s="236">
        <v>250</v>
      </c>
      <c r="R17" s="236">
        <v>250</v>
      </c>
      <c r="S17" s="236">
        <v>250</v>
      </c>
      <c r="T17" s="241">
        <v>250</v>
      </c>
      <c r="U17" s="241">
        <v>1450</v>
      </c>
      <c r="V17" s="241">
        <v>250</v>
      </c>
      <c r="W17" s="241">
        <v>0</v>
      </c>
      <c r="X17" s="241">
        <v>0</v>
      </c>
      <c r="Y17" s="241">
        <v>250</v>
      </c>
      <c r="Z17" s="250">
        <v>250</v>
      </c>
      <c r="AA17" s="250">
        <v>500</v>
      </c>
      <c r="AB17" s="241">
        <v>250</v>
      </c>
      <c r="AC17" s="250">
        <v>500</v>
      </c>
      <c r="AD17" s="241"/>
      <c r="AE17" s="244"/>
    </row>
    <row r="18" spans="1:32" s="49" customFormat="1" x14ac:dyDescent="0.25">
      <c r="A18" s="297">
        <v>18</v>
      </c>
      <c r="B18" s="235" t="s">
        <v>17</v>
      </c>
      <c r="C18" s="236" t="s">
        <v>33</v>
      </c>
      <c r="D18" s="237">
        <f>VLOOKUP(O18,{0,1;1000,2;3000,3;6000,4;10000,5;15000,6;21000,7;28000,8;36000,9;45000,10;55000,11;66000,12;78000,13;91000,14;105000,15;120000,16;136000,17;153000,18;171000,19;190000,20},2)</f>
        <v>3</v>
      </c>
      <c r="E18" s="236" t="s">
        <v>426</v>
      </c>
      <c r="F18" s="238">
        <v>32</v>
      </c>
      <c r="G18" s="236">
        <v>15</v>
      </c>
      <c r="H18" s="236">
        <v>0</v>
      </c>
      <c r="I18" s="236">
        <v>6</v>
      </c>
      <c r="J18" s="236">
        <v>3</v>
      </c>
      <c r="K18" s="236">
        <v>4</v>
      </c>
      <c r="L18" s="236">
        <v>1</v>
      </c>
      <c r="M18" s="236">
        <v>0</v>
      </c>
      <c r="N18" s="236"/>
      <c r="O18" s="239">
        <f t="shared" si="1"/>
        <v>3429</v>
      </c>
      <c r="P18" s="240">
        <v>0</v>
      </c>
      <c r="Q18" s="236">
        <v>250</v>
      </c>
      <c r="R18" s="236">
        <v>250</v>
      </c>
      <c r="S18" s="236">
        <v>250</v>
      </c>
      <c r="T18" s="241">
        <v>250</v>
      </c>
      <c r="U18" s="241">
        <v>250</v>
      </c>
      <c r="V18" s="241">
        <v>429</v>
      </c>
      <c r="W18" s="241">
        <v>0</v>
      </c>
      <c r="X18" s="241">
        <v>0</v>
      </c>
      <c r="Y18" s="241">
        <v>250</v>
      </c>
      <c r="Z18" s="250">
        <v>250</v>
      </c>
      <c r="AA18" s="250">
        <v>500</v>
      </c>
      <c r="AB18" s="241">
        <v>250</v>
      </c>
      <c r="AC18" s="250">
        <v>500</v>
      </c>
      <c r="AD18" s="241"/>
      <c r="AE18" s="244"/>
      <c r="AF18" s="85"/>
    </row>
    <row r="19" spans="1:32" s="49" customFormat="1" x14ac:dyDescent="0.25">
      <c r="A19" s="299">
        <v>19</v>
      </c>
      <c r="B19" s="229" t="s">
        <v>18</v>
      </c>
      <c r="C19" s="230" t="s">
        <v>707</v>
      </c>
      <c r="D19" s="223">
        <f>VLOOKUP(O19,{0,1;1000,2;3000,3;6000,4;10000,5;15000,6;21000,7;28000,8;36000,9;45000,10;55000,11;66000,12;78000,13;91000,14;105000,15;120000,16;136000,17;153000,18;171000,19;190000,20},2)</f>
        <v>5</v>
      </c>
      <c r="E19" s="222" t="s">
        <v>426</v>
      </c>
      <c r="F19" s="231">
        <v>28</v>
      </c>
      <c r="G19" s="230">
        <v>18</v>
      </c>
      <c r="H19" s="230">
        <v>3</v>
      </c>
      <c r="I19" s="230">
        <v>4</v>
      </c>
      <c r="J19" s="230">
        <v>5</v>
      </c>
      <c r="K19" s="230">
        <v>4</v>
      </c>
      <c r="L19" s="230">
        <v>3</v>
      </c>
      <c r="M19" s="230">
        <v>0</v>
      </c>
      <c r="N19" s="230"/>
      <c r="O19" s="225">
        <f t="shared" si="1"/>
        <v>11083</v>
      </c>
      <c r="P19" s="232">
        <v>0</v>
      </c>
      <c r="Q19" s="230">
        <v>250</v>
      </c>
      <c r="R19" s="230">
        <v>250</v>
      </c>
      <c r="S19" s="230">
        <v>830</v>
      </c>
      <c r="T19" s="233">
        <v>500</v>
      </c>
      <c r="U19" s="233">
        <v>0</v>
      </c>
      <c r="V19" s="233">
        <v>429</v>
      </c>
      <c r="W19" s="233">
        <v>553</v>
      </c>
      <c r="X19" s="227">
        <v>1038</v>
      </c>
      <c r="Y19" s="227">
        <v>1061</v>
      </c>
      <c r="Z19" s="227">
        <v>3872</v>
      </c>
      <c r="AA19" s="227">
        <v>500</v>
      </c>
      <c r="AB19" s="227">
        <v>1300</v>
      </c>
      <c r="AC19" s="227">
        <v>500</v>
      </c>
      <c r="AD19" s="227"/>
      <c r="AE19" s="234">
        <v>7</v>
      </c>
      <c r="AF19" s="85"/>
    </row>
    <row r="20" spans="1:32" s="207" customFormat="1" x14ac:dyDescent="0.25">
      <c r="A20" s="302" t="s">
        <v>224</v>
      </c>
      <c r="B20" s="74" t="s">
        <v>28</v>
      </c>
      <c r="C20" s="75" t="s">
        <v>35</v>
      </c>
      <c r="D20" s="187">
        <f>VLOOKUP(O20,{0,1;1000,2;3000,3;6000,4;10000,5;15000,6;21000,7;28000,8;36000,9;45000,10;55000,11;66000,12;78000,13;91000,14;105000,15;120000,16;136000,17;153000,18;171000,19;190000,20},2)</f>
        <v>5</v>
      </c>
      <c r="E20" s="75" t="s">
        <v>240</v>
      </c>
      <c r="F20" s="286">
        <v>42</v>
      </c>
      <c r="G20" s="75">
        <v>16</v>
      </c>
      <c r="H20" s="75">
        <v>0</v>
      </c>
      <c r="I20" s="75">
        <v>7</v>
      </c>
      <c r="J20" s="75">
        <v>3</v>
      </c>
      <c r="K20" s="75">
        <v>6</v>
      </c>
      <c r="L20" s="75">
        <v>1</v>
      </c>
      <c r="M20" s="75">
        <v>8</v>
      </c>
      <c r="N20" s="75"/>
      <c r="O20" s="81">
        <f>SUM(P20:AD20)</f>
        <v>14483</v>
      </c>
      <c r="P20" s="76">
        <v>0</v>
      </c>
      <c r="Q20" s="75">
        <v>250</v>
      </c>
      <c r="R20" s="75">
        <v>250</v>
      </c>
      <c r="S20" s="75">
        <v>830</v>
      </c>
      <c r="T20" s="77">
        <v>250</v>
      </c>
      <c r="U20" s="77">
        <v>1700</v>
      </c>
      <c r="V20" s="77">
        <v>429</v>
      </c>
      <c r="W20" s="77">
        <v>553</v>
      </c>
      <c r="X20" s="77">
        <v>1038</v>
      </c>
      <c r="Y20" s="77">
        <v>1061</v>
      </c>
      <c r="Z20" s="77">
        <v>3872</v>
      </c>
      <c r="AA20" s="77">
        <v>2450</v>
      </c>
      <c r="AB20" s="77">
        <v>1300</v>
      </c>
      <c r="AC20" s="77">
        <v>500</v>
      </c>
      <c r="AD20" s="77"/>
      <c r="AE20" s="78">
        <v>29</v>
      </c>
    </row>
    <row r="21" spans="1:32" s="203" customFormat="1" x14ac:dyDescent="0.25">
      <c r="A21" s="303">
        <v>15</v>
      </c>
      <c r="B21" s="74" t="s">
        <v>1</v>
      </c>
      <c r="C21" s="75" t="s">
        <v>33</v>
      </c>
      <c r="D21" s="187">
        <f>VLOOKUP(O21,{0,1;1000,2;3000,3;6000,4;10000,5;15000,6;21000,7;28000,8;36000,9;45000,10;55000,11;66000,12;78000,13;91000,14;105000,15;120000,16;136000,17;153000,18;171000,19;190000,20},2)</f>
        <v>4</v>
      </c>
      <c r="E21" s="75" t="s">
        <v>426</v>
      </c>
      <c r="F21" s="286">
        <v>38</v>
      </c>
      <c r="G21" s="75">
        <v>17</v>
      </c>
      <c r="H21" s="75">
        <v>1</v>
      </c>
      <c r="I21" s="75">
        <v>5</v>
      </c>
      <c r="J21" s="75">
        <v>7</v>
      </c>
      <c r="K21" s="75">
        <v>4</v>
      </c>
      <c r="L21" s="75">
        <v>2</v>
      </c>
      <c r="M21" s="75">
        <v>1</v>
      </c>
      <c r="N21" s="75"/>
      <c r="O21" s="81">
        <f>SUM(P21:AD21)</f>
        <v>7179</v>
      </c>
      <c r="P21" s="76">
        <v>0</v>
      </c>
      <c r="Q21" s="75">
        <v>1000</v>
      </c>
      <c r="R21" s="75">
        <v>250</v>
      </c>
      <c r="S21" s="75">
        <v>250</v>
      </c>
      <c r="T21" s="77">
        <v>250</v>
      </c>
      <c r="U21" s="77">
        <v>250</v>
      </c>
      <c r="V21" s="77">
        <v>429</v>
      </c>
      <c r="W21" s="77">
        <v>0</v>
      </c>
      <c r="X21" s="77">
        <v>0</v>
      </c>
      <c r="Y21" s="77">
        <v>250</v>
      </c>
      <c r="Z21" s="77">
        <v>250</v>
      </c>
      <c r="AA21" s="77">
        <v>2450</v>
      </c>
      <c r="AB21" s="77">
        <v>1300</v>
      </c>
      <c r="AC21" s="77">
        <v>500</v>
      </c>
      <c r="AD21" s="77"/>
      <c r="AE21" s="78"/>
    </row>
    <row r="22" spans="1:32" s="48" customFormat="1" x14ac:dyDescent="0.25">
      <c r="A22" s="301" t="s">
        <v>221</v>
      </c>
      <c r="B22" s="74" t="s">
        <v>9</v>
      </c>
      <c r="C22" s="75" t="s">
        <v>36</v>
      </c>
      <c r="D22" s="311">
        <f>VLOOKUP(O22,{0,1;1000,2;3000,3;6000,4;10000,5;15000,6;21000,7;28000,8;36000,9;45000,10;55000,11;66000,12;78000,13;91000,14;105000,15;120000,16;136000,17;153000,18;171000,19;190000,20},2)</f>
        <v>6</v>
      </c>
      <c r="E22" s="75" t="s">
        <v>238</v>
      </c>
      <c r="F22" s="286">
        <v>55</v>
      </c>
      <c r="G22" s="75">
        <v>20</v>
      </c>
      <c r="H22" s="75">
        <v>2</v>
      </c>
      <c r="I22" s="75">
        <v>8</v>
      </c>
      <c r="J22" s="75">
        <v>5</v>
      </c>
      <c r="K22" s="75">
        <v>6</v>
      </c>
      <c r="L22" s="75">
        <v>1</v>
      </c>
      <c r="M22" s="75">
        <v>0</v>
      </c>
      <c r="N22" s="75"/>
      <c r="O22" s="81">
        <f t="shared" ref="O22" si="2">SUM(P22:AD22)</f>
        <v>15003</v>
      </c>
      <c r="P22" s="76">
        <v>0</v>
      </c>
      <c r="Q22" s="75">
        <v>250</v>
      </c>
      <c r="R22" s="75">
        <v>250</v>
      </c>
      <c r="S22" s="75">
        <v>250</v>
      </c>
      <c r="T22" s="77">
        <v>250</v>
      </c>
      <c r="U22" s="77">
        <v>1700</v>
      </c>
      <c r="V22" s="77">
        <v>929</v>
      </c>
      <c r="W22" s="77">
        <v>553</v>
      </c>
      <c r="X22" s="77">
        <v>1338</v>
      </c>
      <c r="Y22" s="77">
        <v>1061</v>
      </c>
      <c r="Z22" s="77">
        <v>3872</v>
      </c>
      <c r="AA22" s="77">
        <v>2750</v>
      </c>
      <c r="AB22" s="77">
        <v>1300</v>
      </c>
      <c r="AC22" s="77">
        <v>500</v>
      </c>
      <c r="AD22" s="77"/>
      <c r="AE22" s="113">
        <v>12</v>
      </c>
    </row>
    <row r="23" spans="1:32" s="49" customFormat="1" x14ac:dyDescent="0.25">
      <c r="A23" s="301">
        <v>5</v>
      </c>
      <c r="B23" s="246" t="s">
        <v>4</v>
      </c>
      <c r="C23" s="236" t="s">
        <v>33</v>
      </c>
      <c r="D23" s="237">
        <f>VLOOKUP(O23,{0,1;1000,2;3000,3;6000,4;10000,5;15000,6;21000,7;28000,8;36000,9;45000,10;55000,11;66000,12;78000,13;91000,14;105000,15;120000,16;136000,17;153000,18;171000,19;190000,20},2)</f>
        <v>3</v>
      </c>
      <c r="E23" s="236" t="s">
        <v>426</v>
      </c>
      <c r="F23" s="248">
        <v>42</v>
      </c>
      <c r="G23" s="247">
        <v>17</v>
      </c>
      <c r="H23" s="247">
        <v>2</v>
      </c>
      <c r="I23" s="247">
        <v>6</v>
      </c>
      <c r="J23" s="247">
        <v>5</v>
      </c>
      <c r="K23" s="247">
        <v>4</v>
      </c>
      <c r="L23" s="247">
        <v>2</v>
      </c>
      <c r="M23" s="247">
        <v>2</v>
      </c>
      <c r="N23" s="247"/>
      <c r="O23" s="239">
        <f>SUM(P23:AD23)</f>
        <v>4780</v>
      </c>
      <c r="P23" s="249">
        <v>0</v>
      </c>
      <c r="Q23" s="247">
        <v>1000</v>
      </c>
      <c r="R23" s="247">
        <v>1200</v>
      </c>
      <c r="S23" s="247">
        <v>830</v>
      </c>
      <c r="T23" s="250">
        <v>500</v>
      </c>
      <c r="U23" s="250">
        <v>0</v>
      </c>
      <c r="V23" s="250">
        <v>250</v>
      </c>
      <c r="W23" s="250">
        <v>0</v>
      </c>
      <c r="X23" s="250">
        <v>0</v>
      </c>
      <c r="Y23" s="250">
        <v>250</v>
      </c>
      <c r="Z23" s="250">
        <v>250</v>
      </c>
      <c r="AA23" s="250">
        <v>500</v>
      </c>
      <c r="AB23" s="250"/>
      <c r="AC23" s="250"/>
      <c r="AD23" s="250"/>
      <c r="AE23" s="251">
        <v>5</v>
      </c>
    </row>
    <row r="24" spans="1:32" s="49" customFormat="1" x14ac:dyDescent="0.25">
      <c r="A24" s="301">
        <v>20</v>
      </c>
      <c r="B24" s="235" t="s">
        <v>19</v>
      </c>
      <c r="C24" s="236" t="s">
        <v>33</v>
      </c>
      <c r="D24" s="237">
        <f>VLOOKUP(O24,{0,1;1000,2;3000,3;6000,4;10000,5;15000,6;21000,7;28000,8;36000,9;45000,10;55000,11;66000,12;78000,13;91000,14;105000,15;120000,16;136000,17;153000,18;171000,19;190000,20},2)</f>
        <v>4</v>
      </c>
      <c r="E24" s="236" t="s">
        <v>426</v>
      </c>
      <c r="F24" s="238">
        <v>50</v>
      </c>
      <c r="G24" s="236">
        <v>15</v>
      </c>
      <c r="H24" s="236">
        <v>0</v>
      </c>
      <c r="I24" s="236">
        <v>6</v>
      </c>
      <c r="J24" s="236">
        <v>3</v>
      </c>
      <c r="K24" s="236">
        <v>5</v>
      </c>
      <c r="L24" s="236">
        <v>1</v>
      </c>
      <c r="M24" s="236">
        <v>-2</v>
      </c>
      <c r="N24" s="236"/>
      <c r="O24" s="239">
        <f t="shared" ref="O24:O25" si="3">SUM(P24:AD24)</f>
        <v>6291</v>
      </c>
      <c r="P24" s="240">
        <v>0</v>
      </c>
      <c r="Q24" s="236">
        <v>250</v>
      </c>
      <c r="R24" s="236">
        <v>250</v>
      </c>
      <c r="S24" s="236">
        <v>250</v>
      </c>
      <c r="T24" s="241">
        <v>250</v>
      </c>
      <c r="U24" s="241">
        <v>1700</v>
      </c>
      <c r="V24" s="241">
        <v>250</v>
      </c>
      <c r="W24" s="241">
        <v>553</v>
      </c>
      <c r="X24" s="241">
        <v>1038</v>
      </c>
      <c r="Y24" s="241">
        <v>250</v>
      </c>
      <c r="Z24" s="250">
        <v>250</v>
      </c>
      <c r="AA24" s="250">
        <v>500</v>
      </c>
      <c r="AB24" s="241">
        <v>250</v>
      </c>
      <c r="AC24" s="250">
        <v>500</v>
      </c>
      <c r="AD24" s="241"/>
      <c r="AE24" s="244"/>
    </row>
    <row r="25" spans="1:32" s="203" customFormat="1" x14ac:dyDescent="0.25">
      <c r="A25" s="300" t="s">
        <v>936</v>
      </c>
      <c r="B25" s="305" t="s">
        <v>23</v>
      </c>
      <c r="C25" s="306" t="s">
        <v>37</v>
      </c>
      <c r="D25" s="311">
        <f>VLOOKUP(O25,{0,1;1000,2;3000,3;6000,4;10000,5;15000,6;21000,7;28000,8;36000,9;45000,10;55000,11;66000,12;78000,13;91000,14;105000,15;120000,16;136000,17;153000,18;171000,19;190000,20},2)</f>
        <v>6</v>
      </c>
      <c r="E25" s="306" t="s">
        <v>242</v>
      </c>
      <c r="F25" s="307">
        <v>46</v>
      </c>
      <c r="G25" s="306">
        <v>17</v>
      </c>
      <c r="H25" s="306">
        <v>3</v>
      </c>
      <c r="I25" s="306">
        <v>8</v>
      </c>
      <c r="J25" s="306">
        <v>8</v>
      </c>
      <c r="K25" s="306">
        <v>6</v>
      </c>
      <c r="L25" s="306">
        <v>6</v>
      </c>
      <c r="M25" s="306">
        <v>1</v>
      </c>
      <c r="N25" s="306"/>
      <c r="O25" s="81">
        <f t="shared" si="3"/>
        <v>15553</v>
      </c>
      <c r="P25" s="308">
        <v>0</v>
      </c>
      <c r="Q25" s="306">
        <v>1000</v>
      </c>
      <c r="R25" s="306">
        <v>1200</v>
      </c>
      <c r="S25" s="306">
        <v>830</v>
      </c>
      <c r="T25" s="309">
        <v>500</v>
      </c>
      <c r="U25" s="309">
        <v>0</v>
      </c>
      <c r="V25" s="309">
        <v>429</v>
      </c>
      <c r="W25" s="309">
        <v>1323</v>
      </c>
      <c r="X25" s="309">
        <v>1038</v>
      </c>
      <c r="Y25" s="77">
        <v>1061</v>
      </c>
      <c r="Z25" s="77">
        <v>3872</v>
      </c>
      <c r="AA25" s="77">
        <v>2500</v>
      </c>
      <c r="AB25" s="77">
        <v>1300</v>
      </c>
      <c r="AC25" s="77">
        <v>500</v>
      </c>
      <c r="AD25" s="309"/>
      <c r="AE25" s="310">
        <v>21</v>
      </c>
      <c r="AF25" s="203" t="s">
        <v>987</v>
      </c>
    </row>
    <row r="26" spans="1:32" s="49" customFormat="1" x14ac:dyDescent="0.25">
      <c r="A26" s="298">
        <v>21</v>
      </c>
      <c r="B26" s="235" t="s">
        <v>20</v>
      </c>
      <c r="C26" s="236" t="s">
        <v>33</v>
      </c>
      <c r="D26" s="237">
        <f>VLOOKUP(O26,{0,1;1000,2;3000,3;6000,4;10000,5;15000,6;21000,7;28000,8;36000,9;45000,10;55000,11;66000,12;78000,13;91000,14;105000,15;120000,16;136000,17;153000,18;171000,19;190000,20},2)</f>
        <v>3</v>
      </c>
      <c r="E26" s="236" t="s">
        <v>426</v>
      </c>
      <c r="F26" s="238">
        <v>36</v>
      </c>
      <c r="G26" s="236">
        <v>17</v>
      </c>
      <c r="H26" s="236">
        <v>2</v>
      </c>
      <c r="I26" s="236">
        <v>6</v>
      </c>
      <c r="J26" s="236">
        <v>5</v>
      </c>
      <c r="K26" s="236">
        <v>6</v>
      </c>
      <c r="L26" s="236">
        <v>3</v>
      </c>
      <c r="M26" s="236">
        <v>0</v>
      </c>
      <c r="N26" s="236"/>
      <c r="O26" s="239">
        <f t="shared" ref="O17:O27" si="4">SUM(P26:AD26)</f>
        <v>3250</v>
      </c>
      <c r="P26" s="240">
        <v>0</v>
      </c>
      <c r="Q26" s="236">
        <v>250</v>
      </c>
      <c r="R26" s="236">
        <v>250</v>
      </c>
      <c r="S26" s="236">
        <v>250</v>
      </c>
      <c r="T26" s="241">
        <v>250</v>
      </c>
      <c r="U26" s="241">
        <v>250</v>
      </c>
      <c r="V26" s="241">
        <v>250</v>
      </c>
      <c r="W26" s="241">
        <v>0</v>
      </c>
      <c r="X26" s="241">
        <v>0</v>
      </c>
      <c r="Y26" s="241">
        <v>250</v>
      </c>
      <c r="Z26" s="250">
        <v>250</v>
      </c>
      <c r="AA26" s="250">
        <v>500</v>
      </c>
      <c r="AB26" s="241">
        <v>250</v>
      </c>
      <c r="AC26" s="250">
        <v>500</v>
      </c>
      <c r="AD26" s="241"/>
      <c r="AE26" s="244"/>
      <c r="AF26" s="49" t="s">
        <v>987</v>
      </c>
    </row>
    <row r="27" spans="1:32" s="49" customFormat="1" x14ac:dyDescent="0.25">
      <c r="A27" s="298">
        <v>22</v>
      </c>
      <c r="B27" s="235" t="s">
        <v>21</v>
      </c>
      <c r="C27" s="236" t="s">
        <v>33</v>
      </c>
      <c r="D27" s="237">
        <f>VLOOKUP(O27,{0,1;1000,2;3000,3;6000,4;10000,5;15000,6;21000,7;28000,8;36000,9;45000,10;55000,11;66000,12;78000,13;91000,14;105000,15;120000,16;136000,17;153000,18;171000,19;190000,20},2)</f>
        <v>3</v>
      </c>
      <c r="E27" s="236" t="s">
        <v>426</v>
      </c>
      <c r="F27" s="238">
        <v>41</v>
      </c>
      <c r="G27" s="236">
        <v>16</v>
      </c>
      <c r="H27" s="236">
        <v>1</v>
      </c>
      <c r="I27" s="236">
        <v>5</v>
      </c>
      <c r="J27" s="236">
        <v>4</v>
      </c>
      <c r="K27" s="236">
        <v>5</v>
      </c>
      <c r="L27" s="236">
        <v>2</v>
      </c>
      <c r="M27" s="236">
        <v>0</v>
      </c>
      <c r="N27" s="236"/>
      <c r="O27" s="239">
        <f t="shared" si="4"/>
        <v>3250</v>
      </c>
      <c r="P27" s="240">
        <v>0</v>
      </c>
      <c r="Q27" s="236">
        <v>250</v>
      </c>
      <c r="R27" s="236">
        <v>250</v>
      </c>
      <c r="S27" s="236">
        <v>250</v>
      </c>
      <c r="T27" s="241">
        <v>250</v>
      </c>
      <c r="U27" s="241">
        <v>250</v>
      </c>
      <c r="V27" s="241">
        <v>250</v>
      </c>
      <c r="W27" s="241">
        <v>0</v>
      </c>
      <c r="X27" s="241">
        <v>0</v>
      </c>
      <c r="Y27" s="241">
        <v>250</v>
      </c>
      <c r="Z27" s="250">
        <v>250</v>
      </c>
      <c r="AA27" s="250">
        <v>500</v>
      </c>
      <c r="AB27" s="241">
        <v>250</v>
      </c>
      <c r="AC27" s="250">
        <v>500</v>
      </c>
      <c r="AD27" s="241"/>
      <c r="AE27" s="244"/>
      <c r="AF27" s="49" t="s">
        <v>986</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topLeftCell="A5" zoomScale="130" zoomScaleNormal="130" workbookViewId="0">
      <selection activeCell="B20" sqref="B20"/>
    </sheetView>
  </sheetViews>
  <sheetFormatPr defaultRowHeight="15" x14ac:dyDescent="0.25"/>
  <sheetData>
    <row r="1" spans="1:1" x14ac:dyDescent="0.25">
      <c r="A1" s="3" t="s">
        <v>860</v>
      </c>
    </row>
    <row r="2" spans="1:1" s="54" customFormat="1" x14ac:dyDescent="0.25">
      <c r="A2" s="54" t="s">
        <v>861</v>
      </c>
    </row>
    <row r="3" spans="1:1" s="54" customFormat="1" x14ac:dyDescent="0.25">
      <c r="A3" s="54" t="s">
        <v>862</v>
      </c>
    </row>
    <row r="4" spans="1:1" x14ac:dyDescent="0.25">
      <c r="A4" t="s">
        <v>865</v>
      </c>
    </row>
    <row r="5" spans="1:1" x14ac:dyDescent="0.25">
      <c r="A5" t="s">
        <v>863</v>
      </c>
    </row>
    <row r="6" spans="1:1" x14ac:dyDescent="0.25">
      <c r="A6" t="s">
        <v>864</v>
      </c>
    </row>
    <row r="7" spans="1:1" x14ac:dyDescent="0.25">
      <c r="A7" t="s">
        <v>866</v>
      </c>
    </row>
    <row r="10" spans="1:1" x14ac:dyDescent="0.25">
      <c r="A10" s="3" t="s">
        <v>427</v>
      </c>
    </row>
    <row r="11" spans="1:1" x14ac:dyDescent="0.25">
      <c r="A11" t="s">
        <v>933</v>
      </c>
    </row>
    <row r="12" spans="1:1" x14ac:dyDescent="0.25">
      <c r="A12" t="s">
        <v>934</v>
      </c>
    </row>
    <row r="13" spans="1:1" x14ac:dyDescent="0.25">
      <c r="A13" t="s">
        <v>935</v>
      </c>
    </row>
    <row r="14" spans="1:1" x14ac:dyDescent="0.25">
      <c r="A14" t="s">
        <v>366</v>
      </c>
    </row>
    <row r="16" spans="1:1" x14ac:dyDescent="0.25">
      <c r="A16" s="3" t="s">
        <v>858</v>
      </c>
    </row>
    <row r="17" spans="1:1" x14ac:dyDescent="0.25">
      <c r="A17" t="s">
        <v>970</v>
      </c>
    </row>
    <row r="18" spans="1:1" x14ac:dyDescent="0.25">
      <c r="A18" t="s">
        <v>15</v>
      </c>
    </row>
    <row r="19" spans="1:1" x14ac:dyDescent="0.25">
      <c r="A19" t="s">
        <v>969</v>
      </c>
    </row>
    <row r="20" spans="1:1" x14ac:dyDescent="0.25">
      <c r="A20" t="s">
        <v>352</v>
      </c>
    </row>
    <row r="21" spans="1:1" x14ac:dyDescent="0.25">
      <c r="A21" t="s">
        <v>1</v>
      </c>
    </row>
    <row r="22" spans="1:1" x14ac:dyDescent="0.25">
      <c r="A22" t="s">
        <v>18</v>
      </c>
    </row>
    <row r="23" spans="1:1" x14ac:dyDescent="0.25">
      <c r="A23" t="s">
        <v>349</v>
      </c>
    </row>
    <row r="24" spans="1:1" x14ac:dyDescent="0.25">
      <c r="A24" t="s">
        <v>859</v>
      </c>
    </row>
    <row r="25" spans="1:1" x14ac:dyDescent="0.25">
      <c r="A25" t="s">
        <v>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5"/>
  <sheetViews>
    <sheetView zoomScale="110" zoomScaleNormal="110" workbookViewId="0">
      <pane xSplit="3" topLeftCell="D1" activePane="topRight" state="frozen"/>
      <selection pane="topRight" activeCell="L10" sqref="L10"/>
    </sheetView>
  </sheetViews>
  <sheetFormatPr defaultRowHeight="15" x14ac:dyDescent="0.25"/>
  <cols>
    <col min="1" max="1" width="6.7109375" style="44" customWidth="1"/>
    <col min="2" max="2" width="5.7109375" style="1" bestFit="1" customWidth="1"/>
    <col min="3" max="3" width="9.140625" style="2"/>
    <col min="4" max="4" width="5.85546875" style="2" customWidth="1"/>
    <col min="5" max="5" width="6.42578125" style="2" customWidth="1"/>
    <col min="6" max="6" width="7" style="2" bestFit="1" customWidth="1"/>
    <col min="7" max="7" width="6.28515625" style="2" bestFit="1" customWidth="1"/>
    <col min="8" max="8" width="4.7109375" style="2" bestFit="1" customWidth="1"/>
    <col min="9" max="9" width="4.140625" style="2" bestFit="1" customWidth="1"/>
    <col min="10" max="10" width="4.7109375" style="2" bestFit="1" customWidth="1"/>
    <col min="11" max="11" width="3.5703125" style="2" bestFit="1" customWidth="1"/>
  </cols>
  <sheetData>
    <row r="2" spans="1:11" ht="18.75" x14ac:dyDescent="0.3">
      <c r="A2" s="69" t="s">
        <v>363</v>
      </c>
    </row>
    <row r="3" spans="1:11" s="47" customFormat="1" x14ac:dyDescent="0.25">
      <c r="A3" s="62" t="s">
        <v>220</v>
      </c>
      <c r="B3" s="91" t="s">
        <v>39</v>
      </c>
      <c r="C3" s="91" t="s">
        <v>38</v>
      </c>
      <c r="D3" s="91" t="s">
        <v>355</v>
      </c>
      <c r="E3" s="91" t="s">
        <v>246</v>
      </c>
      <c r="F3" s="91" t="s">
        <v>233</v>
      </c>
      <c r="G3" s="91" t="s">
        <v>232</v>
      </c>
      <c r="H3" s="91" t="s">
        <v>235</v>
      </c>
      <c r="I3" s="91" t="s">
        <v>236</v>
      </c>
      <c r="J3" s="91" t="s">
        <v>237</v>
      </c>
      <c r="K3" s="91" t="s">
        <v>231</v>
      </c>
    </row>
    <row r="4" spans="1:11" s="49" customFormat="1" x14ac:dyDescent="0.25">
      <c r="A4" s="70">
        <v>1</v>
      </c>
      <c r="B4" s="92">
        <v>3</v>
      </c>
      <c r="C4" s="92" t="s">
        <v>238</v>
      </c>
      <c r="D4" s="92">
        <v>18</v>
      </c>
      <c r="E4" s="92">
        <v>4</v>
      </c>
      <c r="F4" s="92">
        <v>7</v>
      </c>
      <c r="G4" s="92">
        <v>7</v>
      </c>
      <c r="H4" s="92">
        <v>5</v>
      </c>
      <c r="I4" s="92">
        <v>4</v>
      </c>
      <c r="J4" s="93">
        <v>1</v>
      </c>
      <c r="K4" s="92">
        <v>33</v>
      </c>
    </row>
    <row r="5" spans="1:11" s="47" customFormat="1" x14ac:dyDescent="0.25">
      <c r="A5" s="70">
        <v>2</v>
      </c>
      <c r="B5" s="79">
        <v>2</v>
      </c>
      <c r="C5" s="79" t="s">
        <v>362</v>
      </c>
      <c r="D5" s="79">
        <v>16</v>
      </c>
      <c r="E5" s="79">
        <v>5</v>
      </c>
      <c r="F5" s="79">
        <v>3</v>
      </c>
      <c r="G5" s="79">
        <v>3</v>
      </c>
      <c r="H5" s="79">
        <v>3</v>
      </c>
      <c r="I5" s="79">
        <v>1</v>
      </c>
      <c r="J5" s="80">
        <v>0</v>
      </c>
      <c r="K5" s="79">
        <v>24</v>
      </c>
    </row>
    <row r="6" spans="1:11" s="49" customFormat="1" x14ac:dyDescent="0.25">
      <c r="A6" s="70">
        <v>3</v>
      </c>
      <c r="B6" s="79">
        <v>3</v>
      </c>
      <c r="C6" s="79" t="s">
        <v>362</v>
      </c>
      <c r="D6" s="79">
        <v>16</v>
      </c>
      <c r="E6" s="79">
        <v>1</v>
      </c>
      <c r="F6" s="79">
        <v>4</v>
      </c>
      <c r="G6" s="79">
        <v>2</v>
      </c>
      <c r="H6" s="79">
        <v>5</v>
      </c>
      <c r="I6" s="79">
        <v>1</v>
      </c>
      <c r="J6" s="80">
        <v>1</v>
      </c>
      <c r="K6" s="79">
        <v>30</v>
      </c>
    </row>
    <row r="7" spans="1:11" s="49" customFormat="1" x14ac:dyDescent="0.25">
      <c r="A7" s="70">
        <v>4</v>
      </c>
      <c r="B7" s="79">
        <v>3</v>
      </c>
      <c r="C7" s="79" t="s">
        <v>362</v>
      </c>
      <c r="D7" s="79">
        <v>15</v>
      </c>
      <c r="E7" s="79">
        <v>0</v>
      </c>
      <c r="F7" s="79">
        <v>4</v>
      </c>
      <c r="G7" s="79">
        <v>3</v>
      </c>
      <c r="H7" s="79">
        <v>3</v>
      </c>
      <c r="I7" s="79">
        <v>0</v>
      </c>
      <c r="J7" s="80">
        <v>1</v>
      </c>
      <c r="K7" s="79">
        <v>39</v>
      </c>
    </row>
    <row r="8" spans="1:11" s="49" customFormat="1" x14ac:dyDescent="0.25">
      <c r="A8" s="70">
        <v>5</v>
      </c>
      <c r="B8" s="79">
        <v>3</v>
      </c>
      <c r="C8" s="79" t="s">
        <v>362</v>
      </c>
      <c r="D8" s="79">
        <v>17</v>
      </c>
      <c r="E8" s="79">
        <v>2</v>
      </c>
      <c r="F8" s="79">
        <v>6</v>
      </c>
      <c r="G8" s="79">
        <v>5</v>
      </c>
      <c r="H8" s="79">
        <v>4</v>
      </c>
      <c r="I8" s="79">
        <v>2</v>
      </c>
      <c r="J8" s="80">
        <v>2</v>
      </c>
      <c r="K8" s="79">
        <v>42</v>
      </c>
    </row>
    <row r="9" spans="1:11" s="47" customFormat="1" x14ac:dyDescent="0.25">
      <c r="A9" s="70">
        <v>6</v>
      </c>
      <c r="B9" s="79">
        <v>2</v>
      </c>
      <c r="C9" s="79" t="s">
        <v>362</v>
      </c>
      <c r="D9" s="79">
        <v>16</v>
      </c>
      <c r="E9" s="79">
        <v>1</v>
      </c>
      <c r="F9" s="79">
        <v>6</v>
      </c>
      <c r="G9" s="79">
        <v>3</v>
      </c>
      <c r="H9" s="79">
        <v>7</v>
      </c>
      <c r="I9" s="79">
        <v>1</v>
      </c>
      <c r="J9" s="80">
        <v>-2</v>
      </c>
      <c r="K9" s="79">
        <v>32</v>
      </c>
    </row>
    <row r="10" spans="1:11" s="49" customFormat="1" x14ac:dyDescent="0.25">
      <c r="A10" s="70">
        <v>7</v>
      </c>
      <c r="B10" s="79">
        <v>3</v>
      </c>
      <c r="C10" s="79" t="s">
        <v>238</v>
      </c>
      <c r="D10" s="79">
        <v>14</v>
      </c>
      <c r="E10" s="79">
        <v>3</v>
      </c>
      <c r="F10" s="79">
        <v>4</v>
      </c>
      <c r="G10" s="79">
        <v>0</v>
      </c>
      <c r="H10" s="79">
        <v>4</v>
      </c>
      <c r="I10" s="79">
        <v>-1</v>
      </c>
      <c r="J10" s="80">
        <v>-1</v>
      </c>
      <c r="K10" s="79">
        <v>24</v>
      </c>
    </row>
    <row r="11" spans="1:11" s="47" customFormat="1" x14ac:dyDescent="0.25">
      <c r="A11" s="70">
        <v>8</v>
      </c>
      <c r="B11" s="79">
        <v>2</v>
      </c>
      <c r="C11" s="79" t="s">
        <v>362</v>
      </c>
      <c r="D11" s="79">
        <v>15</v>
      </c>
      <c r="E11" s="79">
        <v>0</v>
      </c>
      <c r="F11" s="79">
        <v>5</v>
      </c>
      <c r="G11" s="79">
        <v>2</v>
      </c>
      <c r="H11" s="79">
        <v>3</v>
      </c>
      <c r="I11" s="79">
        <v>0</v>
      </c>
      <c r="J11" s="80">
        <v>3</v>
      </c>
      <c r="K11" s="79">
        <v>24</v>
      </c>
    </row>
    <row r="12" spans="1:11" s="49" customFormat="1" x14ac:dyDescent="0.25">
      <c r="A12" s="70">
        <v>9</v>
      </c>
      <c r="B12" s="79">
        <v>2</v>
      </c>
      <c r="C12" s="79" t="s">
        <v>362</v>
      </c>
      <c r="D12" s="79">
        <v>16</v>
      </c>
      <c r="E12" s="79">
        <v>1</v>
      </c>
      <c r="F12" s="79">
        <v>5</v>
      </c>
      <c r="G12" s="79">
        <v>3</v>
      </c>
      <c r="H12" s="79">
        <v>6</v>
      </c>
      <c r="I12" s="79">
        <v>1</v>
      </c>
      <c r="J12" s="80">
        <v>0</v>
      </c>
      <c r="K12" s="79">
        <v>30</v>
      </c>
    </row>
    <row r="13" spans="1:11" s="49" customFormat="1" x14ac:dyDescent="0.25">
      <c r="A13" s="70">
        <v>10</v>
      </c>
      <c r="B13" s="79">
        <v>3</v>
      </c>
      <c r="C13" s="79" t="s">
        <v>238</v>
      </c>
      <c r="D13" s="79">
        <v>17</v>
      </c>
      <c r="E13" s="79">
        <v>2</v>
      </c>
      <c r="F13" s="79">
        <v>3</v>
      </c>
      <c r="G13" s="79">
        <v>3</v>
      </c>
      <c r="H13" s="79">
        <v>3</v>
      </c>
      <c r="I13" s="79">
        <v>2</v>
      </c>
      <c r="J13" s="80">
        <v>-2</v>
      </c>
      <c r="K13" s="79">
        <v>22</v>
      </c>
    </row>
    <row r="14" spans="1:11" s="49" customFormat="1" x14ac:dyDescent="0.25">
      <c r="A14" s="70">
        <v>11</v>
      </c>
      <c r="B14" s="79">
        <v>2</v>
      </c>
      <c r="C14" s="79" t="s">
        <v>362</v>
      </c>
      <c r="D14" s="79">
        <v>14</v>
      </c>
      <c r="E14" s="79">
        <v>-1</v>
      </c>
      <c r="F14" s="79">
        <v>5</v>
      </c>
      <c r="G14" s="79">
        <v>1</v>
      </c>
      <c r="H14" s="79">
        <v>6</v>
      </c>
      <c r="I14" s="79">
        <v>-1</v>
      </c>
      <c r="J14" s="80">
        <v>-3</v>
      </c>
      <c r="K14" s="79">
        <v>28</v>
      </c>
    </row>
    <row r="15" spans="1:11" s="49" customFormat="1" x14ac:dyDescent="0.25">
      <c r="A15" s="70">
        <v>12</v>
      </c>
      <c r="B15" s="79">
        <v>2</v>
      </c>
      <c r="C15" s="79" t="s">
        <v>362</v>
      </c>
      <c r="D15" s="79">
        <v>15</v>
      </c>
      <c r="E15" s="79">
        <v>0</v>
      </c>
      <c r="F15" s="79">
        <v>4</v>
      </c>
      <c r="G15" s="79">
        <v>2</v>
      </c>
      <c r="H15" s="79">
        <v>6</v>
      </c>
      <c r="I15" s="79">
        <v>0</v>
      </c>
      <c r="J15" s="80">
        <v>-2</v>
      </c>
      <c r="K15" s="79">
        <v>26</v>
      </c>
    </row>
    <row r="16" spans="1:11" s="49" customFormat="1" x14ac:dyDescent="0.25">
      <c r="A16" s="70">
        <v>13</v>
      </c>
      <c r="B16" s="79">
        <v>2</v>
      </c>
      <c r="C16" s="79" t="s">
        <v>362</v>
      </c>
      <c r="D16" s="79">
        <v>17</v>
      </c>
      <c r="E16" s="79">
        <v>2</v>
      </c>
      <c r="F16" s="79">
        <v>3</v>
      </c>
      <c r="G16" s="79">
        <v>4</v>
      </c>
      <c r="H16" s="79">
        <v>2</v>
      </c>
      <c r="I16" s="79">
        <v>2</v>
      </c>
      <c r="J16" s="80">
        <v>2</v>
      </c>
      <c r="K16" s="79">
        <v>24</v>
      </c>
    </row>
    <row r="17" spans="1:11" s="49" customFormat="1" x14ac:dyDescent="0.25">
      <c r="A17" s="70">
        <v>14</v>
      </c>
      <c r="B17" s="79">
        <v>3</v>
      </c>
      <c r="C17" s="79" t="s">
        <v>238</v>
      </c>
      <c r="D17" s="79">
        <v>15</v>
      </c>
      <c r="E17" s="79">
        <v>0</v>
      </c>
      <c r="F17" s="79">
        <v>6</v>
      </c>
      <c r="G17" s="79">
        <v>3</v>
      </c>
      <c r="H17" s="79">
        <v>4</v>
      </c>
      <c r="I17" s="79">
        <v>0</v>
      </c>
      <c r="J17" s="80">
        <v>-1</v>
      </c>
      <c r="K17" s="79">
        <v>12</v>
      </c>
    </row>
    <row r="18" spans="1:11" s="49" customFormat="1" x14ac:dyDescent="0.25">
      <c r="A18" s="70">
        <v>15</v>
      </c>
      <c r="B18" s="79">
        <v>3</v>
      </c>
      <c r="C18" s="79" t="s">
        <v>238</v>
      </c>
      <c r="D18" s="79">
        <v>16</v>
      </c>
      <c r="E18" s="79">
        <v>1</v>
      </c>
      <c r="F18" s="79">
        <v>2</v>
      </c>
      <c r="G18" s="79">
        <v>2</v>
      </c>
      <c r="H18" s="79">
        <v>3</v>
      </c>
      <c r="I18" s="79">
        <v>3</v>
      </c>
      <c r="J18" s="80">
        <v>-1</v>
      </c>
      <c r="K18" s="79">
        <v>33</v>
      </c>
    </row>
    <row r="19" spans="1:11" s="47" customFormat="1" x14ac:dyDescent="0.25">
      <c r="A19" s="70">
        <v>16</v>
      </c>
      <c r="B19" s="79">
        <v>3</v>
      </c>
      <c r="C19" s="79" t="s">
        <v>238</v>
      </c>
      <c r="D19" s="79">
        <v>17</v>
      </c>
      <c r="E19" s="79">
        <v>2</v>
      </c>
      <c r="F19" s="79">
        <v>4</v>
      </c>
      <c r="G19" s="79">
        <v>3</v>
      </c>
      <c r="H19" s="79">
        <v>4</v>
      </c>
      <c r="I19" s="79">
        <v>2</v>
      </c>
      <c r="J19" s="80">
        <v>2</v>
      </c>
      <c r="K19" s="79">
        <v>36</v>
      </c>
    </row>
    <row r="20" spans="1:11" s="49" customFormat="1" x14ac:dyDescent="0.25">
      <c r="A20" s="70">
        <v>17</v>
      </c>
      <c r="B20" s="95">
        <v>2</v>
      </c>
      <c r="C20" s="95" t="s">
        <v>362</v>
      </c>
      <c r="D20" s="95">
        <v>16</v>
      </c>
      <c r="E20" s="95">
        <v>1</v>
      </c>
      <c r="F20" s="95">
        <v>3</v>
      </c>
      <c r="G20" s="95">
        <v>3</v>
      </c>
      <c r="H20" s="95">
        <v>4</v>
      </c>
      <c r="I20" s="95">
        <v>1</v>
      </c>
      <c r="J20" s="96">
        <v>3</v>
      </c>
      <c r="K20" s="95">
        <v>26</v>
      </c>
    </row>
    <row r="21" spans="1:11" s="49" customFormat="1" x14ac:dyDescent="0.25">
      <c r="A21" s="70">
        <v>18</v>
      </c>
      <c r="B21" s="95">
        <v>2</v>
      </c>
      <c r="C21" s="95" t="s">
        <v>362</v>
      </c>
      <c r="D21" s="95">
        <v>15</v>
      </c>
      <c r="E21" s="95">
        <v>0</v>
      </c>
      <c r="F21" s="95">
        <v>5</v>
      </c>
      <c r="G21" s="95">
        <v>2</v>
      </c>
      <c r="H21" s="95">
        <v>4</v>
      </c>
      <c r="I21" s="95">
        <v>0</v>
      </c>
      <c r="J21" s="96">
        <v>-1</v>
      </c>
      <c r="K21" s="95">
        <v>26</v>
      </c>
    </row>
    <row r="22" spans="1:11" s="49" customFormat="1" x14ac:dyDescent="0.25">
      <c r="A22" s="70">
        <v>19</v>
      </c>
      <c r="B22" s="79">
        <v>2</v>
      </c>
      <c r="C22" s="95" t="s">
        <v>362</v>
      </c>
      <c r="D22" s="79">
        <v>18</v>
      </c>
      <c r="E22" s="79">
        <v>3</v>
      </c>
      <c r="F22" s="79">
        <v>4</v>
      </c>
      <c r="G22" s="79">
        <v>5</v>
      </c>
      <c r="H22" s="79">
        <v>4</v>
      </c>
      <c r="I22" s="79">
        <v>3</v>
      </c>
      <c r="J22" s="80">
        <v>0</v>
      </c>
      <c r="K22" s="79">
        <v>28</v>
      </c>
    </row>
    <row r="23" spans="1:11" s="49" customFormat="1" x14ac:dyDescent="0.25">
      <c r="A23" s="70">
        <v>20</v>
      </c>
      <c r="B23" s="95">
        <v>2</v>
      </c>
      <c r="C23" s="95" t="s">
        <v>362</v>
      </c>
      <c r="D23" s="95">
        <v>15</v>
      </c>
      <c r="E23" s="95">
        <v>0</v>
      </c>
      <c r="F23" s="95">
        <v>5</v>
      </c>
      <c r="G23" s="95">
        <v>2</v>
      </c>
      <c r="H23" s="95">
        <v>5</v>
      </c>
      <c r="I23" s="95">
        <v>0</v>
      </c>
      <c r="J23" s="96">
        <v>-3</v>
      </c>
      <c r="K23" s="95">
        <v>28</v>
      </c>
    </row>
    <row r="24" spans="1:11" s="49" customFormat="1" x14ac:dyDescent="0.25">
      <c r="A24" s="70">
        <v>21</v>
      </c>
      <c r="B24" s="95">
        <v>2</v>
      </c>
      <c r="C24" s="95" t="s">
        <v>362</v>
      </c>
      <c r="D24" s="95">
        <v>17</v>
      </c>
      <c r="E24" s="95">
        <v>2</v>
      </c>
      <c r="F24" s="95">
        <v>5</v>
      </c>
      <c r="G24" s="95">
        <v>4</v>
      </c>
      <c r="H24" s="95">
        <v>6</v>
      </c>
      <c r="I24" s="95">
        <v>2</v>
      </c>
      <c r="J24" s="96">
        <v>-1</v>
      </c>
      <c r="K24" s="95">
        <v>30</v>
      </c>
    </row>
    <row r="25" spans="1:11" s="49" customFormat="1" x14ac:dyDescent="0.25">
      <c r="A25" s="70">
        <v>22</v>
      </c>
      <c r="B25" s="95">
        <v>2</v>
      </c>
      <c r="C25" s="95" t="s">
        <v>362</v>
      </c>
      <c r="D25" s="95">
        <v>16</v>
      </c>
      <c r="E25" s="95">
        <v>1</v>
      </c>
      <c r="F25" s="95">
        <v>4</v>
      </c>
      <c r="G25" s="95">
        <v>3</v>
      </c>
      <c r="H25" s="95">
        <v>5</v>
      </c>
      <c r="I25" s="95">
        <v>1</v>
      </c>
      <c r="J25" s="96">
        <v>-1</v>
      </c>
      <c r="K25" s="95">
        <v>28</v>
      </c>
    </row>
    <row r="26" spans="1:11" s="49" customFormat="1" x14ac:dyDescent="0.25">
      <c r="A26" s="70">
        <v>23</v>
      </c>
      <c r="B26" s="95">
        <v>2</v>
      </c>
      <c r="C26" s="95" t="s">
        <v>362</v>
      </c>
      <c r="D26" s="95">
        <v>15</v>
      </c>
      <c r="E26" s="95">
        <v>4</v>
      </c>
      <c r="F26" s="95">
        <v>3</v>
      </c>
      <c r="G26" s="95">
        <v>2</v>
      </c>
      <c r="H26" s="95">
        <v>4</v>
      </c>
      <c r="I26" s="95">
        <v>0</v>
      </c>
      <c r="J26" s="96">
        <v>0</v>
      </c>
      <c r="K26" s="95">
        <v>26</v>
      </c>
    </row>
    <row r="27" spans="1:11" s="49" customFormat="1" x14ac:dyDescent="0.25">
      <c r="A27" s="70">
        <v>24</v>
      </c>
      <c r="B27" s="90">
        <v>3</v>
      </c>
      <c r="C27" s="90" t="s">
        <v>242</v>
      </c>
      <c r="D27" s="90">
        <v>17</v>
      </c>
      <c r="E27" s="90">
        <v>2</v>
      </c>
      <c r="F27" s="90">
        <v>5</v>
      </c>
      <c r="G27" s="90">
        <v>3</v>
      </c>
      <c r="H27" s="90">
        <v>4</v>
      </c>
      <c r="I27" s="90">
        <v>7</v>
      </c>
      <c r="J27" s="94">
        <v>-3</v>
      </c>
      <c r="K27" s="90">
        <v>32</v>
      </c>
    </row>
    <row r="28" spans="1:11" s="47" customFormat="1" x14ac:dyDescent="0.25">
      <c r="A28" s="44"/>
      <c r="B28" s="1"/>
      <c r="C28" s="2"/>
      <c r="D28" s="2"/>
      <c r="E28" s="2"/>
      <c r="F28" s="2"/>
      <c r="G28" s="2"/>
      <c r="H28" s="2"/>
      <c r="I28" s="2"/>
      <c r="J28" s="2"/>
      <c r="K28" s="2"/>
    </row>
    <row r="29" spans="1:11" s="89" customFormat="1" x14ac:dyDescent="0.25">
      <c r="A29" s="86"/>
      <c r="B29" s="87"/>
      <c r="C29" s="88"/>
      <c r="D29" s="88"/>
      <c r="E29" s="88"/>
      <c r="F29" s="88"/>
      <c r="G29" s="88"/>
      <c r="H29" s="88"/>
      <c r="I29" s="88"/>
      <c r="J29" s="88"/>
      <c r="K29" s="88"/>
    </row>
    <row r="30" spans="1:11" s="89" customFormat="1" x14ac:dyDescent="0.25">
      <c r="A30" s="86"/>
      <c r="B30" s="87"/>
      <c r="C30" s="88"/>
      <c r="D30" s="88"/>
      <c r="E30" s="88"/>
      <c r="F30" s="88"/>
      <c r="G30" s="88"/>
      <c r="H30" s="88"/>
      <c r="I30" s="88"/>
      <c r="J30" s="88"/>
      <c r="K30" s="88"/>
    </row>
    <row r="31" spans="1:11" s="89" customFormat="1" x14ac:dyDescent="0.25">
      <c r="A31" s="86"/>
      <c r="B31" s="87"/>
      <c r="C31" s="88"/>
      <c r="D31" s="88"/>
      <c r="E31" s="88"/>
      <c r="F31" s="88"/>
      <c r="G31" s="88"/>
      <c r="H31" s="88"/>
      <c r="I31" s="88"/>
      <c r="J31" s="88"/>
      <c r="K31" s="88"/>
    </row>
    <row r="32" spans="1:11" s="89" customFormat="1" x14ac:dyDescent="0.25">
      <c r="A32" s="86"/>
      <c r="B32" s="87"/>
      <c r="C32" s="88"/>
      <c r="D32" s="88"/>
      <c r="E32" s="88"/>
      <c r="F32" s="88"/>
      <c r="G32" s="88"/>
      <c r="H32" s="88"/>
      <c r="I32" s="88"/>
      <c r="J32" s="88"/>
      <c r="K32" s="88"/>
    </row>
    <row r="33" spans="1:11" s="89" customFormat="1" x14ac:dyDescent="0.25">
      <c r="A33" s="86"/>
      <c r="B33" s="87"/>
      <c r="C33" s="88"/>
      <c r="D33" s="88"/>
      <c r="E33" s="88"/>
      <c r="F33" s="88"/>
      <c r="G33" s="88"/>
      <c r="H33" s="88"/>
      <c r="I33" s="88"/>
      <c r="J33" s="88"/>
      <c r="K33" s="88"/>
    </row>
    <row r="34" spans="1:11" s="89" customFormat="1" x14ac:dyDescent="0.25">
      <c r="A34" s="86"/>
      <c r="B34" s="87"/>
      <c r="C34" s="88"/>
      <c r="D34" s="88"/>
      <c r="E34" s="88"/>
      <c r="F34" s="88"/>
      <c r="G34" s="88"/>
      <c r="H34" s="88"/>
      <c r="I34" s="88"/>
      <c r="J34" s="88"/>
      <c r="K34" s="88"/>
    </row>
    <row r="35" spans="1:11" s="89" customFormat="1" x14ac:dyDescent="0.25">
      <c r="A35" s="86"/>
      <c r="B35" s="87"/>
      <c r="C35" s="88"/>
      <c r="D35" s="88"/>
      <c r="E35" s="88"/>
      <c r="F35" s="88"/>
      <c r="G35" s="88"/>
      <c r="H35" s="88"/>
      <c r="I35" s="88"/>
      <c r="J35" s="88"/>
      <c r="K35" s="88"/>
    </row>
  </sheetData>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6369-BFD8-40DA-B9B5-01B5FF0E4CAF}">
  <dimension ref="A1:V70"/>
  <sheetViews>
    <sheetView workbookViewId="0">
      <selection activeCell="I29" sqref="I29"/>
    </sheetView>
  </sheetViews>
  <sheetFormatPr defaultRowHeight="12.75" x14ac:dyDescent="0.2"/>
  <cols>
    <col min="1" max="1" width="8.140625" style="117" customWidth="1"/>
    <col min="2" max="9" width="8.140625" style="116" customWidth="1"/>
    <col min="10" max="11" width="8.140625" style="115" customWidth="1"/>
    <col min="12" max="12" width="12.5703125" style="115" customWidth="1"/>
    <col min="13" max="13" width="9.5703125" style="115" customWidth="1"/>
    <col min="14" max="15" width="9.140625" style="115"/>
    <col min="16" max="16" width="9.7109375" style="115" customWidth="1"/>
    <col min="17" max="17" width="3.5703125" style="115" customWidth="1"/>
    <col min="18" max="18" width="10.140625" style="115" customWidth="1"/>
    <col min="19" max="19" width="3.7109375" style="115" customWidth="1"/>
    <col min="20" max="20" width="10.140625" style="115" customWidth="1"/>
    <col min="21" max="21" width="14.85546875" style="115" customWidth="1"/>
    <col min="22" max="16384" width="9.140625" style="115"/>
  </cols>
  <sheetData>
    <row r="1" spans="1:22" ht="13.5" thickBot="1" x14ac:dyDescent="0.25"/>
    <row r="2" spans="1:22" x14ac:dyDescent="0.2">
      <c r="A2" s="184" t="s">
        <v>699</v>
      </c>
      <c r="B2" s="183"/>
      <c r="C2" s="183"/>
      <c r="D2" s="183"/>
      <c r="E2" s="183"/>
      <c r="F2" s="183"/>
      <c r="G2" s="183"/>
      <c r="H2" s="183"/>
      <c r="I2" s="182"/>
      <c r="K2" s="181" t="s">
        <v>698</v>
      </c>
      <c r="L2" s="180"/>
      <c r="M2" s="179"/>
      <c r="N2" s="178"/>
      <c r="P2" s="117"/>
      <c r="Q2" s="117"/>
      <c r="R2" s="117"/>
      <c r="S2" s="116"/>
      <c r="T2" s="116"/>
      <c r="U2" s="116"/>
      <c r="V2" s="116"/>
    </row>
    <row r="3" spans="1:22" x14ac:dyDescent="0.2">
      <c r="A3" s="177" t="s">
        <v>697</v>
      </c>
      <c r="B3" s="176"/>
      <c r="C3" s="176"/>
      <c r="D3" s="176"/>
      <c r="E3" s="176" t="s">
        <v>696</v>
      </c>
      <c r="F3" s="176"/>
      <c r="G3" s="176"/>
      <c r="H3" s="176"/>
      <c r="I3" s="175" t="s">
        <v>695</v>
      </c>
      <c r="K3" s="174" t="s">
        <v>694</v>
      </c>
      <c r="L3" s="173"/>
      <c r="N3" s="158"/>
      <c r="V3" s="116"/>
    </row>
    <row r="4" spans="1:22" ht="13.5" thickBot="1" x14ac:dyDescent="0.25">
      <c r="A4" s="172" t="s">
        <v>39</v>
      </c>
      <c r="B4" s="132">
        <v>1</v>
      </c>
      <c r="C4" s="132">
        <v>2</v>
      </c>
      <c r="D4" s="132">
        <v>3</v>
      </c>
      <c r="E4" s="132">
        <v>4</v>
      </c>
      <c r="F4" s="132" t="s">
        <v>693</v>
      </c>
      <c r="G4" s="132" t="s">
        <v>692</v>
      </c>
      <c r="H4" s="132" t="s">
        <v>691</v>
      </c>
      <c r="I4" s="131" t="s">
        <v>690</v>
      </c>
      <c r="K4" s="171" t="s">
        <v>689</v>
      </c>
      <c r="L4" s="170" t="s">
        <v>688</v>
      </c>
      <c r="M4" s="170" t="s">
        <v>687</v>
      </c>
      <c r="N4" s="169"/>
      <c r="V4" s="116"/>
    </row>
    <row r="5" spans="1:22" x14ac:dyDescent="0.2">
      <c r="A5" s="168" t="s">
        <v>648</v>
      </c>
      <c r="B5" s="129" t="s">
        <v>674</v>
      </c>
      <c r="C5" s="129" t="s">
        <v>651</v>
      </c>
      <c r="D5" s="129" t="s">
        <v>668</v>
      </c>
      <c r="E5" s="129" t="s">
        <v>673</v>
      </c>
      <c r="F5" s="129" t="s">
        <v>680</v>
      </c>
      <c r="G5" s="129" t="s">
        <v>686</v>
      </c>
      <c r="H5" s="129" t="s">
        <v>686</v>
      </c>
      <c r="I5" s="128" t="s">
        <v>685</v>
      </c>
      <c r="K5" s="167" t="s">
        <v>684</v>
      </c>
      <c r="L5" s="166" t="s">
        <v>683</v>
      </c>
      <c r="M5" s="165" t="s">
        <v>682</v>
      </c>
      <c r="N5" s="164"/>
      <c r="V5" s="116"/>
    </row>
    <row r="6" spans="1:22" x14ac:dyDescent="0.2">
      <c r="A6" s="125" t="s">
        <v>644</v>
      </c>
      <c r="B6" s="124" t="s">
        <v>681</v>
      </c>
      <c r="C6" s="124" t="s">
        <v>648</v>
      </c>
      <c r="D6" s="124" t="s">
        <v>669</v>
      </c>
      <c r="E6" s="124" t="s">
        <v>651</v>
      </c>
      <c r="F6" s="124" t="s">
        <v>668</v>
      </c>
      <c r="G6" s="124" t="s">
        <v>673</v>
      </c>
      <c r="H6" s="124" t="s">
        <v>680</v>
      </c>
      <c r="I6" s="122" t="s">
        <v>679</v>
      </c>
      <c r="K6" s="163" t="s">
        <v>678</v>
      </c>
      <c r="L6" s="159" t="s">
        <v>677</v>
      </c>
      <c r="M6" s="162" t="s">
        <v>676</v>
      </c>
      <c r="N6" s="161"/>
      <c r="V6" s="116"/>
    </row>
    <row r="7" spans="1:22" x14ac:dyDescent="0.2">
      <c r="A7" s="125" t="s">
        <v>640</v>
      </c>
      <c r="B7" s="124" t="s">
        <v>675</v>
      </c>
      <c r="C7" s="124" t="s">
        <v>674</v>
      </c>
      <c r="D7" s="124" t="s">
        <v>648</v>
      </c>
      <c r="E7" s="124" t="s">
        <v>669</v>
      </c>
      <c r="F7" s="124" t="s">
        <v>651</v>
      </c>
      <c r="G7" s="124" t="s">
        <v>668</v>
      </c>
      <c r="H7" s="124" t="s">
        <v>673</v>
      </c>
      <c r="I7" s="122" t="s">
        <v>672</v>
      </c>
      <c r="K7" s="160"/>
      <c r="L7" s="159" t="s">
        <v>671</v>
      </c>
      <c r="N7" s="158"/>
      <c r="V7" s="116"/>
    </row>
    <row r="8" spans="1:22" x14ac:dyDescent="0.2">
      <c r="A8" s="125" t="s">
        <v>636</v>
      </c>
      <c r="B8" s="124" t="s">
        <v>670</v>
      </c>
      <c r="C8" s="124" t="s">
        <v>644</v>
      </c>
      <c r="D8" s="124" t="s">
        <v>657</v>
      </c>
      <c r="E8" s="124" t="s">
        <v>648</v>
      </c>
      <c r="F8" s="124" t="s">
        <v>669</v>
      </c>
      <c r="G8" s="124" t="s">
        <v>651</v>
      </c>
      <c r="H8" s="124" t="s">
        <v>668</v>
      </c>
      <c r="I8" s="122" t="s">
        <v>667</v>
      </c>
      <c r="K8" s="157" t="s">
        <v>666</v>
      </c>
      <c r="L8" s="156" t="s">
        <v>665</v>
      </c>
      <c r="M8" s="155" t="s">
        <v>664</v>
      </c>
      <c r="N8" s="154"/>
      <c r="V8" s="116"/>
    </row>
    <row r="9" spans="1:22" x14ac:dyDescent="0.2">
      <c r="A9" s="125" t="s">
        <v>633</v>
      </c>
      <c r="B9" s="124" t="s">
        <v>663</v>
      </c>
      <c r="C9" s="124" t="s">
        <v>640</v>
      </c>
      <c r="D9" s="124" t="s">
        <v>644</v>
      </c>
      <c r="E9" s="124" t="s">
        <v>657</v>
      </c>
      <c r="F9" s="124" t="s">
        <v>648</v>
      </c>
      <c r="G9" s="124" t="s">
        <v>651</v>
      </c>
      <c r="H9" s="124" t="s">
        <v>651</v>
      </c>
      <c r="I9" s="122" t="s">
        <v>662</v>
      </c>
      <c r="K9" s="157" t="s">
        <v>661</v>
      </c>
      <c r="L9" s="156" t="s">
        <v>660</v>
      </c>
      <c r="M9" s="155" t="s">
        <v>659</v>
      </c>
      <c r="N9" s="154"/>
      <c r="V9" s="116"/>
    </row>
    <row r="10" spans="1:22" ht="13.5" thickBot="1" x14ac:dyDescent="0.25">
      <c r="A10" s="125" t="s">
        <v>629</v>
      </c>
      <c r="B10" s="124" t="s">
        <v>658</v>
      </c>
      <c r="C10" s="124" t="s">
        <v>636</v>
      </c>
      <c r="D10" s="124" t="s">
        <v>640</v>
      </c>
      <c r="E10" s="124" t="s">
        <v>644</v>
      </c>
      <c r="F10" s="124" t="s">
        <v>657</v>
      </c>
      <c r="G10" s="124" t="s">
        <v>648</v>
      </c>
      <c r="H10" s="124" t="s">
        <v>651</v>
      </c>
      <c r="I10" s="122" t="s">
        <v>656</v>
      </c>
      <c r="K10" s="153" t="s">
        <v>655</v>
      </c>
      <c r="L10" s="152" t="s">
        <v>654</v>
      </c>
      <c r="M10" s="151" t="s">
        <v>653</v>
      </c>
      <c r="N10" s="150"/>
      <c r="V10" s="116"/>
    </row>
    <row r="11" spans="1:22" x14ac:dyDescent="0.2">
      <c r="A11" s="125" t="s">
        <v>625</v>
      </c>
      <c r="B11" s="124" t="s">
        <v>652</v>
      </c>
      <c r="C11" s="124" t="s">
        <v>633</v>
      </c>
      <c r="D11" s="124" t="s">
        <v>636</v>
      </c>
      <c r="E11" s="124" t="s">
        <v>640</v>
      </c>
      <c r="F11" s="124" t="s">
        <v>644</v>
      </c>
      <c r="G11" s="124" t="s">
        <v>648</v>
      </c>
      <c r="H11" s="124" t="s">
        <v>651</v>
      </c>
      <c r="I11" s="122" t="s">
        <v>650</v>
      </c>
      <c r="V11" s="116"/>
    </row>
    <row r="12" spans="1:22" x14ac:dyDescent="0.2">
      <c r="A12" s="125" t="s">
        <v>621</v>
      </c>
      <c r="B12" s="124" t="s">
        <v>649</v>
      </c>
      <c r="C12" s="124" t="s">
        <v>629</v>
      </c>
      <c r="D12" s="124" t="s">
        <v>633</v>
      </c>
      <c r="E12" s="124" t="s">
        <v>636</v>
      </c>
      <c r="F12" s="124" t="s">
        <v>640</v>
      </c>
      <c r="G12" s="124" t="s">
        <v>644</v>
      </c>
      <c r="H12" s="124" t="s">
        <v>648</v>
      </c>
      <c r="I12" s="122" t="s">
        <v>647</v>
      </c>
      <c r="K12" s="118" t="s">
        <v>646</v>
      </c>
      <c r="V12" s="116"/>
    </row>
    <row r="13" spans="1:22" x14ac:dyDescent="0.2">
      <c r="A13" s="125" t="s">
        <v>617</v>
      </c>
      <c r="B13" s="124" t="s">
        <v>645</v>
      </c>
      <c r="C13" s="124" t="s">
        <v>625</v>
      </c>
      <c r="D13" s="124" t="s">
        <v>629</v>
      </c>
      <c r="E13" s="124" t="s">
        <v>633</v>
      </c>
      <c r="F13" s="124" t="s">
        <v>636</v>
      </c>
      <c r="G13" s="124" t="s">
        <v>640</v>
      </c>
      <c r="H13" s="124" t="s">
        <v>644</v>
      </c>
      <c r="I13" s="122" t="s">
        <v>643</v>
      </c>
      <c r="K13" s="118" t="s">
        <v>642</v>
      </c>
      <c r="V13" s="116"/>
    </row>
    <row r="14" spans="1:22" x14ac:dyDescent="0.2">
      <c r="A14" s="125" t="s">
        <v>613</v>
      </c>
      <c r="B14" s="124" t="s">
        <v>641</v>
      </c>
      <c r="C14" s="124" t="s">
        <v>621</v>
      </c>
      <c r="D14" s="124" t="s">
        <v>625</v>
      </c>
      <c r="E14" s="124" t="s">
        <v>629</v>
      </c>
      <c r="F14" s="124" t="s">
        <v>633</v>
      </c>
      <c r="G14" s="124" t="s">
        <v>636</v>
      </c>
      <c r="H14" s="124" t="s">
        <v>640</v>
      </c>
      <c r="I14" s="122" t="s">
        <v>639</v>
      </c>
      <c r="K14" s="118" t="s">
        <v>638</v>
      </c>
      <c r="V14" s="116"/>
    </row>
    <row r="15" spans="1:22" x14ac:dyDescent="0.2">
      <c r="A15" s="125" t="s">
        <v>609</v>
      </c>
      <c r="B15" s="124" t="s">
        <v>637</v>
      </c>
      <c r="C15" s="124" t="s">
        <v>617</v>
      </c>
      <c r="D15" s="124" t="s">
        <v>621</v>
      </c>
      <c r="E15" s="124" t="s">
        <v>625</v>
      </c>
      <c r="F15" s="124" t="s">
        <v>629</v>
      </c>
      <c r="G15" s="124" t="s">
        <v>633</v>
      </c>
      <c r="H15" s="124" t="s">
        <v>636</v>
      </c>
      <c r="I15" s="122" t="s">
        <v>635</v>
      </c>
      <c r="V15" s="116"/>
    </row>
    <row r="16" spans="1:22" x14ac:dyDescent="0.2">
      <c r="A16" s="125" t="s">
        <v>604</v>
      </c>
      <c r="B16" s="124" t="s">
        <v>634</v>
      </c>
      <c r="C16" s="124" t="s">
        <v>613</v>
      </c>
      <c r="D16" s="124" t="s">
        <v>617</v>
      </c>
      <c r="E16" s="124" t="s">
        <v>621</v>
      </c>
      <c r="F16" s="124" t="s">
        <v>625</v>
      </c>
      <c r="G16" s="124" t="s">
        <v>629</v>
      </c>
      <c r="H16" s="124" t="s">
        <v>633</v>
      </c>
      <c r="I16" s="122" t="s">
        <v>632</v>
      </c>
      <c r="K16" s="118" t="s">
        <v>631</v>
      </c>
    </row>
    <row r="17" spans="1:11" x14ac:dyDescent="0.2">
      <c r="A17" s="125" t="s">
        <v>594</v>
      </c>
      <c r="B17" s="124" t="s">
        <v>630</v>
      </c>
      <c r="C17" s="124" t="s">
        <v>609</v>
      </c>
      <c r="D17" s="124" t="s">
        <v>613</v>
      </c>
      <c r="E17" s="124" t="s">
        <v>617</v>
      </c>
      <c r="F17" s="124" t="s">
        <v>621</v>
      </c>
      <c r="G17" s="124" t="s">
        <v>625</v>
      </c>
      <c r="H17" s="124" t="s">
        <v>629</v>
      </c>
      <c r="I17" s="122" t="s">
        <v>628</v>
      </c>
      <c r="K17" s="118" t="s">
        <v>627</v>
      </c>
    </row>
    <row r="18" spans="1:11" x14ac:dyDescent="0.2">
      <c r="A18" s="125" t="s">
        <v>595</v>
      </c>
      <c r="B18" s="124" t="s">
        <v>626</v>
      </c>
      <c r="C18" s="124" t="s">
        <v>604</v>
      </c>
      <c r="D18" s="124" t="s">
        <v>609</v>
      </c>
      <c r="E18" s="124" t="s">
        <v>613</v>
      </c>
      <c r="F18" s="124" t="s">
        <v>617</v>
      </c>
      <c r="G18" s="124" t="s">
        <v>621</v>
      </c>
      <c r="H18" s="124" t="s">
        <v>625</v>
      </c>
      <c r="I18" s="122" t="s">
        <v>624</v>
      </c>
      <c r="K18" s="118" t="s">
        <v>623</v>
      </c>
    </row>
    <row r="19" spans="1:11" x14ac:dyDescent="0.2">
      <c r="A19" s="125" t="s">
        <v>596</v>
      </c>
      <c r="B19" s="124" t="s">
        <v>622</v>
      </c>
      <c r="C19" s="124" t="s">
        <v>594</v>
      </c>
      <c r="D19" s="124" t="s">
        <v>604</v>
      </c>
      <c r="E19" s="124" t="s">
        <v>609</v>
      </c>
      <c r="F19" s="124" t="s">
        <v>613</v>
      </c>
      <c r="G19" s="124" t="s">
        <v>617</v>
      </c>
      <c r="H19" s="124" t="s">
        <v>621</v>
      </c>
      <c r="I19" s="122" t="s">
        <v>620</v>
      </c>
      <c r="K19" s="118" t="s">
        <v>619</v>
      </c>
    </row>
    <row r="20" spans="1:11" x14ac:dyDescent="0.2">
      <c r="A20" s="125" t="s">
        <v>597</v>
      </c>
      <c r="B20" s="124" t="s">
        <v>618</v>
      </c>
      <c r="C20" s="124" t="s">
        <v>595</v>
      </c>
      <c r="D20" s="124" t="s">
        <v>594</v>
      </c>
      <c r="E20" s="124" t="s">
        <v>604</v>
      </c>
      <c r="F20" s="124" t="s">
        <v>609</v>
      </c>
      <c r="G20" s="124" t="s">
        <v>613</v>
      </c>
      <c r="H20" s="124" t="s">
        <v>617</v>
      </c>
      <c r="I20" s="122" t="s">
        <v>616</v>
      </c>
      <c r="K20" s="118" t="s">
        <v>615</v>
      </c>
    </row>
    <row r="21" spans="1:11" x14ac:dyDescent="0.2">
      <c r="A21" s="125" t="s">
        <v>598</v>
      </c>
      <c r="B21" s="124" t="s">
        <v>614</v>
      </c>
      <c r="C21" s="124" t="s">
        <v>596</v>
      </c>
      <c r="D21" s="124" t="s">
        <v>595</v>
      </c>
      <c r="E21" s="124" t="s">
        <v>594</v>
      </c>
      <c r="F21" s="124" t="s">
        <v>604</v>
      </c>
      <c r="G21" s="124" t="s">
        <v>609</v>
      </c>
      <c r="H21" s="124" t="s">
        <v>613</v>
      </c>
      <c r="I21" s="122" t="s">
        <v>612</v>
      </c>
      <c r="K21" s="118" t="s">
        <v>611</v>
      </c>
    </row>
    <row r="22" spans="1:11" x14ac:dyDescent="0.2">
      <c r="A22" s="125" t="s">
        <v>599</v>
      </c>
      <c r="B22" s="124" t="s">
        <v>610</v>
      </c>
      <c r="C22" s="124" t="s">
        <v>597</v>
      </c>
      <c r="D22" s="124" t="s">
        <v>596</v>
      </c>
      <c r="E22" s="124" t="s">
        <v>595</v>
      </c>
      <c r="F22" s="124" t="s">
        <v>594</v>
      </c>
      <c r="G22" s="124" t="s">
        <v>604</v>
      </c>
      <c r="H22" s="124" t="s">
        <v>609</v>
      </c>
      <c r="I22" s="122" t="s">
        <v>608</v>
      </c>
      <c r="K22" s="118" t="s">
        <v>607</v>
      </c>
    </row>
    <row r="23" spans="1:11" x14ac:dyDescent="0.2">
      <c r="A23" s="125" t="s">
        <v>606</v>
      </c>
      <c r="B23" s="124" t="s">
        <v>605</v>
      </c>
      <c r="C23" s="124" t="s">
        <v>598</v>
      </c>
      <c r="D23" s="124" t="s">
        <v>597</v>
      </c>
      <c r="E23" s="124" t="s">
        <v>596</v>
      </c>
      <c r="F23" s="124" t="s">
        <v>595</v>
      </c>
      <c r="G23" s="124" t="s">
        <v>594</v>
      </c>
      <c r="H23" s="124" t="s">
        <v>604</v>
      </c>
      <c r="I23" s="122" t="s">
        <v>603</v>
      </c>
      <c r="K23" s="118" t="s">
        <v>602</v>
      </c>
    </row>
    <row r="24" spans="1:11" ht="13.5" thickBot="1" x14ac:dyDescent="0.25">
      <c r="A24" s="121" t="s">
        <v>601</v>
      </c>
      <c r="B24" s="120" t="s">
        <v>600</v>
      </c>
      <c r="C24" s="120" t="s">
        <v>599</v>
      </c>
      <c r="D24" s="120" t="s">
        <v>598</v>
      </c>
      <c r="E24" s="120" t="s">
        <v>597</v>
      </c>
      <c r="F24" s="120" t="s">
        <v>596</v>
      </c>
      <c r="G24" s="120" t="s">
        <v>595</v>
      </c>
      <c r="H24" s="120" t="s">
        <v>594</v>
      </c>
      <c r="I24" s="138" t="s">
        <v>593</v>
      </c>
      <c r="K24" s="118" t="s">
        <v>592</v>
      </c>
    </row>
    <row r="25" spans="1:11" ht="13.5" thickBot="1" x14ac:dyDescent="0.25"/>
    <row r="26" spans="1:11" ht="13.5" thickBot="1" x14ac:dyDescent="0.25">
      <c r="A26" s="149" t="s">
        <v>591</v>
      </c>
      <c r="B26" s="148"/>
      <c r="C26" s="148"/>
      <c r="D26" s="148"/>
      <c r="E26" s="148"/>
      <c r="F26" s="148"/>
      <c r="G26" s="148"/>
      <c r="H26" s="148"/>
      <c r="I26" s="148"/>
      <c r="J26" s="147"/>
      <c r="K26" s="146"/>
    </row>
    <row r="27" spans="1:11" x14ac:dyDescent="0.2">
      <c r="A27" s="137" t="s">
        <v>217</v>
      </c>
      <c r="B27" s="136"/>
      <c r="C27" s="136"/>
      <c r="D27" s="136"/>
      <c r="E27" s="136"/>
      <c r="F27" s="136" t="s">
        <v>590</v>
      </c>
      <c r="G27" s="136"/>
      <c r="H27" s="136"/>
      <c r="I27" s="136"/>
      <c r="J27" s="135"/>
      <c r="K27" s="134"/>
    </row>
    <row r="28" spans="1:11" ht="13.5" thickBot="1" x14ac:dyDescent="0.25">
      <c r="A28" s="133" t="s">
        <v>39</v>
      </c>
      <c r="B28" s="132" t="s">
        <v>589</v>
      </c>
      <c r="C28" s="132" t="s">
        <v>588</v>
      </c>
      <c r="D28" s="132" t="s">
        <v>587</v>
      </c>
      <c r="E28" s="132" t="s">
        <v>586</v>
      </c>
      <c r="F28" s="132" t="s">
        <v>585</v>
      </c>
      <c r="G28" s="132" t="s">
        <v>584</v>
      </c>
      <c r="H28" s="132" t="s">
        <v>583</v>
      </c>
      <c r="I28" s="132" t="s">
        <v>582</v>
      </c>
      <c r="J28" s="132" t="s">
        <v>581</v>
      </c>
      <c r="K28" s="131" t="s">
        <v>580</v>
      </c>
    </row>
    <row r="29" spans="1:11" x14ac:dyDescent="0.2">
      <c r="A29" s="130" t="s">
        <v>546</v>
      </c>
      <c r="B29" s="145" t="s">
        <v>565</v>
      </c>
      <c r="C29" s="145" t="s">
        <v>564</v>
      </c>
      <c r="D29" s="145" t="s">
        <v>467</v>
      </c>
      <c r="E29" s="129" t="s">
        <v>466</v>
      </c>
      <c r="F29" s="129" t="s">
        <v>465</v>
      </c>
      <c r="G29" s="129" t="s">
        <v>464</v>
      </c>
      <c r="H29" s="129" t="s">
        <v>463</v>
      </c>
      <c r="I29" s="129" t="s">
        <v>462</v>
      </c>
      <c r="J29" s="144">
        <v>7200</v>
      </c>
      <c r="K29" s="143">
        <v>10800</v>
      </c>
    </row>
    <row r="30" spans="1:11" x14ac:dyDescent="0.2">
      <c r="A30" s="125" t="s">
        <v>545</v>
      </c>
      <c r="B30" s="124" t="s">
        <v>565</v>
      </c>
      <c r="C30" s="124" t="s">
        <v>564</v>
      </c>
      <c r="D30" s="124" t="s">
        <v>488</v>
      </c>
      <c r="E30" s="123" t="s">
        <v>487</v>
      </c>
      <c r="F30" s="124" t="s">
        <v>486</v>
      </c>
      <c r="G30" s="124" t="s">
        <v>485</v>
      </c>
      <c r="H30" s="124" t="s">
        <v>484</v>
      </c>
      <c r="I30" s="124" t="s">
        <v>483</v>
      </c>
      <c r="J30" s="127">
        <v>6400</v>
      </c>
      <c r="K30" s="126">
        <v>9600</v>
      </c>
    </row>
    <row r="31" spans="1:11" x14ac:dyDescent="0.2">
      <c r="A31" s="125" t="s">
        <v>543</v>
      </c>
      <c r="B31" s="124" t="s">
        <v>565</v>
      </c>
      <c r="C31" s="124" t="s">
        <v>447</v>
      </c>
      <c r="D31" s="124" t="s">
        <v>446</v>
      </c>
      <c r="E31" s="124" t="s">
        <v>445</v>
      </c>
      <c r="F31" s="123" t="s">
        <v>444</v>
      </c>
      <c r="G31" s="124" t="s">
        <v>494</v>
      </c>
      <c r="H31" s="124" t="s">
        <v>442</v>
      </c>
      <c r="I31" s="124" t="s">
        <v>493</v>
      </c>
      <c r="J31" s="127">
        <v>6000</v>
      </c>
      <c r="K31" s="126">
        <v>9000</v>
      </c>
    </row>
    <row r="32" spans="1:11" x14ac:dyDescent="0.2">
      <c r="A32" s="125" t="s">
        <v>542</v>
      </c>
      <c r="B32" s="124" t="s">
        <v>565</v>
      </c>
      <c r="C32" s="124" t="s">
        <v>469</v>
      </c>
      <c r="D32" s="124" t="s">
        <v>564</v>
      </c>
      <c r="E32" s="124" t="s">
        <v>467</v>
      </c>
      <c r="F32" s="124" t="s">
        <v>487</v>
      </c>
      <c r="G32" s="123" t="s">
        <v>465</v>
      </c>
      <c r="H32" s="124" t="s">
        <v>464</v>
      </c>
      <c r="I32" s="124" t="s">
        <v>463</v>
      </c>
      <c r="J32" s="127">
        <v>5400</v>
      </c>
      <c r="K32" s="126">
        <v>7200</v>
      </c>
    </row>
    <row r="33" spans="1:11" x14ac:dyDescent="0.2">
      <c r="A33" s="125" t="s">
        <v>541</v>
      </c>
      <c r="B33" s="124" t="s">
        <v>579</v>
      </c>
      <c r="C33" s="124" t="s">
        <v>560</v>
      </c>
      <c r="D33" s="124" t="s">
        <v>559</v>
      </c>
      <c r="E33" s="124" t="s">
        <v>578</v>
      </c>
      <c r="F33" s="124" t="s">
        <v>577</v>
      </c>
      <c r="G33" s="124" t="s">
        <v>504</v>
      </c>
      <c r="H33" s="123" t="s">
        <v>503</v>
      </c>
      <c r="I33" s="124" t="s">
        <v>576</v>
      </c>
      <c r="J33" s="127">
        <v>4200</v>
      </c>
      <c r="K33" s="126">
        <v>6300</v>
      </c>
    </row>
    <row r="34" spans="1:11" x14ac:dyDescent="0.2">
      <c r="A34" s="125" t="s">
        <v>539</v>
      </c>
      <c r="B34" s="124" t="s">
        <v>575</v>
      </c>
      <c r="C34" s="124" t="s">
        <v>565</v>
      </c>
      <c r="D34" s="124" t="s">
        <v>574</v>
      </c>
      <c r="E34" s="124" t="s">
        <v>564</v>
      </c>
      <c r="F34" s="124" t="s">
        <v>488</v>
      </c>
      <c r="G34" s="124" t="s">
        <v>487</v>
      </c>
      <c r="H34" s="124" t="s">
        <v>486</v>
      </c>
      <c r="I34" s="123" t="s">
        <v>485</v>
      </c>
      <c r="J34" s="127">
        <v>3600</v>
      </c>
      <c r="K34" s="126">
        <v>4800</v>
      </c>
    </row>
    <row r="35" spans="1:11" x14ac:dyDescent="0.2">
      <c r="A35" s="125" t="s">
        <v>537</v>
      </c>
      <c r="B35" s="124" t="s">
        <v>448</v>
      </c>
      <c r="C35" s="124" t="s">
        <v>573</v>
      </c>
      <c r="D35" s="124" t="s">
        <v>572</v>
      </c>
      <c r="E35" s="124" t="s">
        <v>469</v>
      </c>
      <c r="F35" s="124" t="s">
        <v>468</v>
      </c>
      <c r="G35" s="124" t="s">
        <v>467</v>
      </c>
      <c r="H35" s="124" t="s">
        <v>466</v>
      </c>
      <c r="I35" s="124" t="s">
        <v>465</v>
      </c>
      <c r="J35" s="142">
        <v>2700</v>
      </c>
      <c r="K35" s="126">
        <v>4050</v>
      </c>
    </row>
    <row r="36" spans="1:11" x14ac:dyDescent="0.2">
      <c r="A36" s="125" t="s">
        <v>533</v>
      </c>
      <c r="B36" s="124" t="s">
        <v>448</v>
      </c>
      <c r="C36" s="124" t="s">
        <v>448</v>
      </c>
      <c r="D36" s="124" t="s">
        <v>571</v>
      </c>
      <c r="E36" s="124" t="s">
        <v>558</v>
      </c>
      <c r="F36" s="124" t="s">
        <v>447</v>
      </c>
      <c r="G36" s="124" t="s">
        <v>446</v>
      </c>
      <c r="H36" s="124" t="s">
        <v>445</v>
      </c>
      <c r="I36" s="124" t="s">
        <v>444</v>
      </c>
      <c r="J36" s="127">
        <v>2000</v>
      </c>
      <c r="K36" s="141">
        <v>3000</v>
      </c>
    </row>
    <row r="37" spans="1:11" x14ac:dyDescent="0.2">
      <c r="A37" s="125" t="s">
        <v>528</v>
      </c>
      <c r="B37" s="124" t="s">
        <v>448</v>
      </c>
      <c r="C37" s="124" t="s">
        <v>448</v>
      </c>
      <c r="D37" s="124" t="s">
        <v>448</v>
      </c>
      <c r="E37" s="124" t="s">
        <v>570</v>
      </c>
      <c r="F37" s="124" t="s">
        <v>569</v>
      </c>
      <c r="G37" s="124" t="s">
        <v>568</v>
      </c>
      <c r="H37" s="124" t="s">
        <v>567</v>
      </c>
      <c r="I37" s="124" t="s">
        <v>566</v>
      </c>
      <c r="J37" s="127">
        <v>1650</v>
      </c>
      <c r="K37" s="126">
        <v>2200</v>
      </c>
    </row>
    <row r="38" spans="1:11" x14ac:dyDescent="0.2">
      <c r="A38" s="125" t="s">
        <v>519</v>
      </c>
      <c r="B38" s="124" t="s">
        <v>448</v>
      </c>
      <c r="C38" s="124" t="s">
        <v>448</v>
      </c>
      <c r="D38" s="124" t="s">
        <v>448</v>
      </c>
      <c r="E38" s="124" t="s">
        <v>448</v>
      </c>
      <c r="F38" s="124" t="s">
        <v>565</v>
      </c>
      <c r="G38" s="124" t="s">
        <v>469</v>
      </c>
      <c r="H38" s="124" t="s">
        <v>564</v>
      </c>
      <c r="I38" s="124" t="s">
        <v>467</v>
      </c>
      <c r="J38" s="127">
        <v>1200</v>
      </c>
      <c r="K38" s="126">
        <v>1800</v>
      </c>
    </row>
    <row r="39" spans="1:11" x14ac:dyDescent="0.2">
      <c r="A39" s="125" t="s">
        <v>514</v>
      </c>
      <c r="B39" s="124" t="s">
        <v>448</v>
      </c>
      <c r="C39" s="124" t="s">
        <v>448</v>
      </c>
      <c r="D39" s="124" t="s">
        <v>448</v>
      </c>
      <c r="E39" s="124" t="s">
        <v>448</v>
      </c>
      <c r="F39" s="124" t="s">
        <v>448</v>
      </c>
      <c r="G39" s="124" t="s">
        <v>563</v>
      </c>
      <c r="H39" s="124" t="s">
        <v>562</v>
      </c>
      <c r="I39" s="124" t="s">
        <v>561</v>
      </c>
      <c r="J39" s="140">
        <v>975</v>
      </c>
      <c r="K39" s="126">
        <v>1300</v>
      </c>
    </row>
    <row r="40" spans="1:11" x14ac:dyDescent="0.2">
      <c r="A40" s="125" t="s">
        <v>505</v>
      </c>
      <c r="B40" s="124" t="s">
        <v>448</v>
      </c>
      <c r="C40" s="124" t="s">
        <v>448</v>
      </c>
      <c r="D40" s="124" t="s">
        <v>448</v>
      </c>
      <c r="E40" s="124" t="s">
        <v>448</v>
      </c>
      <c r="F40" s="124" t="s">
        <v>448</v>
      </c>
      <c r="G40" s="124" t="s">
        <v>448</v>
      </c>
      <c r="H40" s="124" t="s">
        <v>560</v>
      </c>
      <c r="I40" s="124" t="s">
        <v>559</v>
      </c>
      <c r="J40" s="140">
        <v>700</v>
      </c>
      <c r="K40" s="126">
        <v>1050</v>
      </c>
    </row>
    <row r="41" spans="1:11" x14ac:dyDescent="0.2">
      <c r="A41" s="125" t="s">
        <v>496</v>
      </c>
      <c r="B41" s="124" t="s">
        <v>448</v>
      </c>
      <c r="C41" s="124" t="s">
        <v>448</v>
      </c>
      <c r="D41" s="124" t="s">
        <v>448</v>
      </c>
      <c r="E41" s="124" t="s">
        <v>448</v>
      </c>
      <c r="F41" s="124" t="s">
        <v>448</v>
      </c>
      <c r="G41" s="124" t="s">
        <v>448</v>
      </c>
      <c r="H41" s="124" t="s">
        <v>448</v>
      </c>
      <c r="I41" s="124" t="s">
        <v>558</v>
      </c>
      <c r="J41" s="140">
        <v>563</v>
      </c>
      <c r="K41" s="139">
        <v>750</v>
      </c>
    </row>
    <row r="42" spans="1:11" x14ac:dyDescent="0.2">
      <c r="A42" s="125" t="s">
        <v>489</v>
      </c>
      <c r="B42" s="124" t="s">
        <v>448</v>
      </c>
      <c r="C42" s="124" t="s">
        <v>448</v>
      </c>
      <c r="D42" s="124" t="s">
        <v>448</v>
      </c>
      <c r="E42" s="124" t="s">
        <v>448</v>
      </c>
      <c r="F42" s="124" t="s">
        <v>448</v>
      </c>
      <c r="G42" s="124" t="s">
        <v>448</v>
      </c>
      <c r="H42" s="124" t="s">
        <v>448</v>
      </c>
      <c r="I42" s="124" t="s">
        <v>448</v>
      </c>
      <c r="J42" s="140">
        <v>400</v>
      </c>
      <c r="K42" s="139">
        <v>600</v>
      </c>
    </row>
    <row r="43" spans="1:11" x14ac:dyDescent="0.2">
      <c r="A43" s="125" t="s">
        <v>480</v>
      </c>
      <c r="B43" s="124" t="s">
        <v>448</v>
      </c>
      <c r="C43" s="124" t="s">
        <v>448</v>
      </c>
      <c r="D43" s="124" t="s">
        <v>448</v>
      </c>
      <c r="E43" s="124" t="s">
        <v>448</v>
      </c>
      <c r="F43" s="124" t="s">
        <v>448</v>
      </c>
      <c r="G43" s="124" t="s">
        <v>448</v>
      </c>
      <c r="H43" s="124" t="s">
        <v>448</v>
      </c>
      <c r="I43" s="124" t="s">
        <v>448</v>
      </c>
      <c r="J43" s="124" t="s">
        <v>448</v>
      </c>
      <c r="K43" s="139">
        <v>425</v>
      </c>
    </row>
    <row r="44" spans="1:11" x14ac:dyDescent="0.2">
      <c r="A44" s="125" t="s">
        <v>470</v>
      </c>
      <c r="B44" s="124" t="s">
        <v>448</v>
      </c>
      <c r="C44" s="124" t="s">
        <v>448</v>
      </c>
      <c r="D44" s="124" t="s">
        <v>448</v>
      </c>
      <c r="E44" s="124" t="s">
        <v>448</v>
      </c>
      <c r="F44" s="124" t="s">
        <v>448</v>
      </c>
      <c r="G44" s="124" t="s">
        <v>448</v>
      </c>
      <c r="H44" s="124" t="s">
        <v>448</v>
      </c>
      <c r="I44" s="124" t="s">
        <v>448</v>
      </c>
      <c r="J44" s="124" t="s">
        <v>448</v>
      </c>
      <c r="K44" s="122" t="s">
        <v>448</v>
      </c>
    </row>
    <row r="45" spans="1:11" x14ac:dyDescent="0.2">
      <c r="A45" s="125" t="s">
        <v>459</v>
      </c>
      <c r="B45" s="124" t="s">
        <v>448</v>
      </c>
      <c r="C45" s="124" t="s">
        <v>448</v>
      </c>
      <c r="D45" s="124" t="s">
        <v>448</v>
      </c>
      <c r="E45" s="124" t="s">
        <v>448</v>
      </c>
      <c r="F45" s="124" t="s">
        <v>448</v>
      </c>
      <c r="G45" s="124" t="s">
        <v>448</v>
      </c>
      <c r="H45" s="124" t="s">
        <v>448</v>
      </c>
      <c r="I45" s="124" t="s">
        <v>448</v>
      </c>
      <c r="J45" s="124" t="s">
        <v>448</v>
      </c>
      <c r="K45" s="122" t="s">
        <v>448</v>
      </c>
    </row>
    <row r="46" spans="1:11" ht="13.5" thickBot="1" x14ac:dyDescent="0.25">
      <c r="A46" s="121" t="s">
        <v>449</v>
      </c>
      <c r="B46" s="120" t="s">
        <v>448</v>
      </c>
      <c r="C46" s="120" t="s">
        <v>448</v>
      </c>
      <c r="D46" s="120" t="s">
        <v>448</v>
      </c>
      <c r="E46" s="120" t="s">
        <v>448</v>
      </c>
      <c r="F46" s="120" t="s">
        <v>448</v>
      </c>
      <c r="G46" s="120" t="s">
        <v>448</v>
      </c>
      <c r="H46" s="120" t="s">
        <v>448</v>
      </c>
      <c r="I46" s="120" t="s">
        <v>448</v>
      </c>
      <c r="J46" s="120" t="s">
        <v>448</v>
      </c>
      <c r="K46" s="138" t="s">
        <v>448</v>
      </c>
    </row>
    <row r="47" spans="1:11" ht="13.5" thickBot="1" x14ac:dyDescent="0.25"/>
    <row r="48" spans="1:11" x14ac:dyDescent="0.2">
      <c r="A48" s="137" t="s">
        <v>217</v>
      </c>
      <c r="B48" s="136"/>
      <c r="C48" s="136"/>
      <c r="D48" s="136"/>
      <c r="E48" s="136"/>
      <c r="F48" s="136" t="s">
        <v>557</v>
      </c>
      <c r="G48" s="136"/>
      <c r="H48" s="136"/>
      <c r="I48" s="136"/>
      <c r="J48" s="135"/>
      <c r="K48" s="134"/>
    </row>
    <row r="49" spans="1:11" ht="13.5" thickBot="1" x14ac:dyDescent="0.25">
      <c r="A49" s="133" t="s">
        <v>39</v>
      </c>
      <c r="B49" s="132" t="s">
        <v>556</v>
      </c>
      <c r="C49" s="132" t="s">
        <v>555</v>
      </c>
      <c r="D49" s="132" t="s">
        <v>554</v>
      </c>
      <c r="E49" s="132" t="s">
        <v>553</v>
      </c>
      <c r="F49" s="132" t="s">
        <v>552</v>
      </c>
      <c r="G49" s="132" t="s">
        <v>551</v>
      </c>
      <c r="H49" s="132" t="s">
        <v>550</v>
      </c>
      <c r="I49" s="132" t="s">
        <v>549</v>
      </c>
      <c r="J49" s="132" t="s">
        <v>548</v>
      </c>
      <c r="K49" s="131" t="s">
        <v>547</v>
      </c>
    </row>
    <row r="50" spans="1:11" x14ac:dyDescent="0.2">
      <c r="A50" s="130" t="s">
        <v>546</v>
      </c>
      <c r="B50" s="129" t="s">
        <v>515</v>
      </c>
      <c r="C50" s="129" t="s">
        <v>515</v>
      </c>
      <c r="D50" s="129" t="s">
        <v>515</v>
      </c>
      <c r="E50" s="129" t="s">
        <v>515</v>
      </c>
      <c r="F50" s="129" t="s">
        <v>515</v>
      </c>
      <c r="G50" s="129" t="s">
        <v>515</v>
      </c>
      <c r="H50" s="129" t="s">
        <v>515</v>
      </c>
      <c r="I50" s="129" t="s">
        <v>515</v>
      </c>
      <c r="J50" s="129" t="s">
        <v>515</v>
      </c>
      <c r="K50" s="128" t="s">
        <v>515</v>
      </c>
    </row>
    <row r="51" spans="1:11" x14ac:dyDescent="0.2">
      <c r="A51" s="125" t="s">
        <v>545</v>
      </c>
      <c r="B51" s="124" t="s">
        <v>544</v>
      </c>
      <c r="C51" s="124" t="s">
        <v>515</v>
      </c>
      <c r="D51" s="124" t="s">
        <v>515</v>
      </c>
      <c r="E51" s="124" t="s">
        <v>515</v>
      </c>
      <c r="F51" s="124" t="s">
        <v>515</v>
      </c>
      <c r="G51" s="124" t="s">
        <v>515</v>
      </c>
      <c r="H51" s="124" t="s">
        <v>515</v>
      </c>
      <c r="I51" s="124" t="s">
        <v>515</v>
      </c>
      <c r="J51" s="124" t="s">
        <v>515</v>
      </c>
      <c r="K51" s="122" t="s">
        <v>515</v>
      </c>
    </row>
    <row r="52" spans="1:11" x14ac:dyDescent="0.2">
      <c r="A52" s="125" t="s">
        <v>543</v>
      </c>
      <c r="B52" s="124" t="s">
        <v>532</v>
      </c>
      <c r="C52" s="124" t="s">
        <v>531</v>
      </c>
      <c r="D52" s="124" t="s">
        <v>515</v>
      </c>
      <c r="E52" s="124" t="s">
        <v>515</v>
      </c>
      <c r="F52" s="124" t="s">
        <v>515</v>
      </c>
      <c r="G52" s="124" t="s">
        <v>515</v>
      </c>
      <c r="H52" s="124" t="s">
        <v>515</v>
      </c>
      <c r="I52" s="124" t="s">
        <v>515</v>
      </c>
      <c r="J52" s="124" t="s">
        <v>515</v>
      </c>
      <c r="K52" s="122" t="s">
        <v>515</v>
      </c>
    </row>
    <row r="53" spans="1:11" x14ac:dyDescent="0.2">
      <c r="A53" s="125" t="s">
        <v>542</v>
      </c>
      <c r="B53" s="124" t="s">
        <v>460</v>
      </c>
      <c r="C53" s="124" t="s">
        <v>518</v>
      </c>
      <c r="D53" s="124" t="s">
        <v>535</v>
      </c>
      <c r="E53" s="124" t="s">
        <v>515</v>
      </c>
      <c r="F53" s="124" t="s">
        <v>515</v>
      </c>
      <c r="G53" s="124" t="s">
        <v>515</v>
      </c>
      <c r="H53" s="124" t="s">
        <v>515</v>
      </c>
      <c r="I53" s="124" t="s">
        <v>515</v>
      </c>
      <c r="J53" s="124" t="s">
        <v>515</v>
      </c>
      <c r="K53" s="122" t="s">
        <v>515</v>
      </c>
    </row>
    <row r="54" spans="1:11" x14ac:dyDescent="0.2">
      <c r="A54" s="125" t="s">
        <v>541</v>
      </c>
      <c r="B54" s="124" t="s">
        <v>499</v>
      </c>
      <c r="C54" s="124" t="s">
        <v>498</v>
      </c>
      <c r="D54" s="124" t="s">
        <v>497</v>
      </c>
      <c r="E54" s="124" t="s">
        <v>540</v>
      </c>
      <c r="F54" s="124" t="s">
        <v>515</v>
      </c>
      <c r="G54" s="124" t="s">
        <v>515</v>
      </c>
      <c r="H54" s="124" t="s">
        <v>515</v>
      </c>
      <c r="I54" s="124" t="s">
        <v>515</v>
      </c>
      <c r="J54" s="124" t="s">
        <v>515</v>
      </c>
      <c r="K54" s="122" t="s">
        <v>515</v>
      </c>
    </row>
    <row r="55" spans="1:11" x14ac:dyDescent="0.2">
      <c r="A55" s="125" t="s">
        <v>539</v>
      </c>
      <c r="B55" s="124" t="s">
        <v>482</v>
      </c>
      <c r="C55" s="124" t="s">
        <v>481</v>
      </c>
      <c r="D55" s="124" t="s">
        <v>518</v>
      </c>
      <c r="E55" s="124" t="s">
        <v>538</v>
      </c>
      <c r="F55" s="124" t="s">
        <v>516</v>
      </c>
      <c r="G55" s="124" t="s">
        <v>515</v>
      </c>
      <c r="H55" s="124" t="s">
        <v>515</v>
      </c>
      <c r="I55" s="124" t="s">
        <v>515</v>
      </c>
      <c r="J55" s="124" t="s">
        <v>515</v>
      </c>
      <c r="K55" s="122" t="s">
        <v>515</v>
      </c>
    </row>
    <row r="56" spans="1:11" x14ac:dyDescent="0.2">
      <c r="A56" s="125" t="s">
        <v>537</v>
      </c>
      <c r="B56" s="124" t="s">
        <v>462</v>
      </c>
      <c r="C56" s="124" t="s">
        <v>461</v>
      </c>
      <c r="D56" s="124" t="s">
        <v>460</v>
      </c>
      <c r="E56" s="124" t="s">
        <v>536</v>
      </c>
      <c r="F56" s="124" t="s">
        <v>535</v>
      </c>
      <c r="G56" s="124" t="s">
        <v>534</v>
      </c>
      <c r="H56" s="124" t="s">
        <v>515</v>
      </c>
      <c r="I56" s="124" t="s">
        <v>515</v>
      </c>
      <c r="J56" s="124" t="s">
        <v>515</v>
      </c>
      <c r="K56" s="122" t="s">
        <v>515</v>
      </c>
    </row>
    <row r="57" spans="1:11" x14ac:dyDescent="0.2">
      <c r="A57" s="125" t="s">
        <v>533</v>
      </c>
      <c r="B57" s="124" t="s">
        <v>493</v>
      </c>
      <c r="C57" s="124" t="s">
        <v>440</v>
      </c>
      <c r="D57" s="124" t="s">
        <v>491</v>
      </c>
      <c r="E57" s="124" t="s">
        <v>532</v>
      </c>
      <c r="F57" s="124" t="s">
        <v>531</v>
      </c>
      <c r="G57" s="124" t="s">
        <v>530</v>
      </c>
      <c r="H57" s="124" t="s">
        <v>529</v>
      </c>
      <c r="I57" s="124" t="s">
        <v>515</v>
      </c>
      <c r="J57" s="124" t="s">
        <v>515</v>
      </c>
      <c r="K57" s="122" t="s">
        <v>515</v>
      </c>
    </row>
    <row r="58" spans="1:11" x14ac:dyDescent="0.2">
      <c r="A58" s="125" t="s">
        <v>528</v>
      </c>
      <c r="B58" s="123" t="s">
        <v>527</v>
      </c>
      <c r="C58" s="124" t="s">
        <v>526</v>
      </c>
      <c r="D58" s="124" t="s">
        <v>525</v>
      </c>
      <c r="E58" s="124" t="s">
        <v>524</v>
      </c>
      <c r="F58" s="124" t="s">
        <v>523</v>
      </c>
      <c r="G58" s="124" t="s">
        <v>522</v>
      </c>
      <c r="H58" s="124" t="s">
        <v>521</v>
      </c>
      <c r="I58" s="124" t="s">
        <v>520</v>
      </c>
      <c r="J58" s="124" t="s">
        <v>515</v>
      </c>
      <c r="K58" s="122" t="s">
        <v>515</v>
      </c>
    </row>
    <row r="59" spans="1:11" x14ac:dyDescent="0.2">
      <c r="A59" s="125" t="s">
        <v>519</v>
      </c>
      <c r="B59" s="124" t="s">
        <v>485</v>
      </c>
      <c r="C59" s="123" t="s">
        <v>463</v>
      </c>
      <c r="D59" s="124" t="s">
        <v>462</v>
      </c>
      <c r="E59" s="124" t="s">
        <v>482</v>
      </c>
      <c r="F59" s="124" t="s">
        <v>460</v>
      </c>
      <c r="G59" s="124" t="s">
        <v>518</v>
      </c>
      <c r="H59" s="124" t="s">
        <v>517</v>
      </c>
      <c r="I59" s="124" t="s">
        <v>516</v>
      </c>
      <c r="J59" s="127">
        <v>43200</v>
      </c>
      <c r="K59" s="122" t="s">
        <v>515</v>
      </c>
    </row>
    <row r="60" spans="1:11" x14ac:dyDescent="0.2">
      <c r="A60" s="125" t="s">
        <v>514</v>
      </c>
      <c r="B60" s="124" t="s">
        <v>513</v>
      </c>
      <c r="C60" s="124" t="s">
        <v>512</v>
      </c>
      <c r="D60" s="123" t="s">
        <v>511</v>
      </c>
      <c r="E60" s="124" t="s">
        <v>510</v>
      </c>
      <c r="F60" s="124" t="s">
        <v>509</v>
      </c>
      <c r="G60" s="124" t="s">
        <v>508</v>
      </c>
      <c r="H60" s="124" t="s">
        <v>507</v>
      </c>
      <c r="I60" s="124" t="s">
        <v>506</v>
      </c>
      <c r="J60" s="127">
        <v>31200</v>
      </c>
      <c r="K60" s="126">
        <v>46800</v>
      </c>
    </row>
    <row r="61" spans="1:11" x14ac:dyDescent="0.2">
      <c r="A61" s="125" t="s">
        <v>505</v>
      </c>
      <c r="B61" s="124" t="s">
        <v>504</v>
      </c>
      <c r="C61" s="124" t="s">
        <v>503</v>
      </c>
      <c r="D61" s="124" t="s">
        <v>502</v>
      </c>
      <c r="E61" s="123" t="s">
        <v>501</v>
      </c>
      <c r="F61" s="124" t="s">
        <v>500</v>
      </c>
      <c r="G61" s="124" t="s">
        <v>499</v>
      </c>
      <c r="H61" s="124" t="s">
        <v>498</v>
      </c>
      <c r="I61" s="124" t="s">
        <v>497</v>
      </c>
      <c r="J61" s="127">
        <v>25200</v>
      </c>
      <c r="K61" s="126">
        <v>33600</v>
      </c>
    </row>
    <row r="62" spans="1:11" x14ac:dyDescent="0.2">
      <c r="A62" s="125" t="s">
        <v>496</v>
      </c>
      <c r="B62" s="124" t="s">
        <v>495</v>
      </c>
      <c r="C62" s="124" t="s">
        <v>444</v>
      </c>
      <c r="D62" s="124" t="s">
        <v>494</v>
      </c>
      <c r="E62" s="124" t="s">
        <v>442</v>
      </c>
      <c r="F62" s="123" t="s">
        <v>493</v>
      </c>
      <c r="G62" s="124" t="s">
        <v>492</v>
      </c>
      <c r="H62" s="124" t="s">
        <v>491</v>
      </c>
      <c r="I62" s="124" t="s">
        <v>490</v>
      </c>
      <c r="J62" s="127">
        <v>18000</v>
      </c>
      <c r="K62" s="126">
        <v>27000</v>
      </c>
    </row>
    <row r="63" spans="1:11" x14ac:dyDescent="0.2">
      <c r="A63" s="125" t="s">
        <v>489</v>
      </c>
      <c r="B63" s="124" t="s">
        <v>488</v>
      </c>
      <c r="C63" s="124" t="s">
        <v>487</v>
      </c>
      <c r="D63" s="124" t="s">
        <v>486</v>
      </c>
      <c r="E63" s="124" t="s">
        <v>485</v>
      </c>
      <c r="F63" s="124" t="s">
        <v>484</v>
      </c>
      <c r="G63" s="123" t="s">
        <v>483</v>
      </c>
      <c r="H63" s="124" t="s">
        <v>482</v>
      </c>
      <c r="I63" s="124" t="s">
        <v>481</v>
      </c>
      <c r="J63" s="127">
        <v>14400</v>
      </c>
      <c r="K63" s="126">
        <v>19200</v>
      </c>
    </row>
    <row r="64" spans="1:11" x14ac:dyDescent="0.2">
      <c r="A64" s="125" t="s">
        <v>480</v>
      </c>
      <c r="B64" s="124" t="s">
        <v>479</v>
      </c>
      <c r="C64" s="124" t="s">
        <v>478</v>
      </c>
      <c r="D64" s="124" t="s">
        <v>477</v>
      </c>
      <c r="E64" s="124" t="s">
        <v>476</v>
      </c>
      <c r="F64" s="124" t="s">
        <v>475</v>
      </c>
      <c r="G64" s="124" t="s">
        <v>474</v>
      </c>
      <c r="H64" s="123" t="s">
        <v>473</v>
      </c>
      <c r="I64" s="124" t="s">
        <v>472</v>
      </c>
      <c r="J64" s="124" t="s">
        <v>471</v>
      </c>
      <c r="K64" s="126">
        <v>15300</v>
      </c>
    </row>
    <row r="65" spans="1:11" x14ac:dyDescent="0.2">
      <c r="A65" s="125" t="s">
        <v>470</v>
      </c>
      <c r="B65" s="124" t="s">
        <v>469</v>
      </c>
      <c r="C65" s="124" t="s">
        <v>468</v>
      </c>
      <c r="D65" s="124" t="s">
        <v>467</v>
      </c>
      <c r="E65" s="124" t="s">
        <v>466</v>
      </c>
      <c r="F65" s="124" t="s">
        <v>465</v>
      </c>
      <c r="G65" s="124" t="s">
        <v>464</v>
      </c>
      <c r="H65" s="124" t="s">
        <v>463</v>
      </c>
      <c r="I65" s="123" t="s">
        <v>462</v>
      </c>
      <c r="J65" s="124" t="s">
        <v>461</v>
      </c>
      <c r="K65" s="122" t="s">
        <v>460</v>
      </c>
    </row>
    <row r="66" spans="1:11" x14ac:dyDescent="0.2">
      <c r="A66" s="125" t="s">
        <v>459</v>
      </c>
      <c r="B66" s="124" t="s">
        <v>448</v>
      </c>
      <c r="C66" s="124" t="s">
        <v>458</v>
      </c>
      <c r="D66" s="124" t="s">
        <v>457</v>
      </c>
      <c r="E66" s="124" t="s">
        <v>456</v>
      </c>
      <c r="F66" s="124" t="s">
        <v>455</v>
      </c>
      <c r="G66" s="124" t="s">
        <v>454</v>
      </c>
      <c r="H66" s="124" t="s">
        <v>453</v>
      </c>
      <c r="I66" s="124" t="s">
        <v>452</v>
      </c>
      <c r="J66" s="123" t="s">
        <v>451</v>
      </c>
      <c r="K66" s="122" t="s">
        <v>450</v>
      </c>
    </row>
    <row r="67" spans="1:11" ht="13.5" thickBot="1" x14ac:dyDescent="0.25">
      <c r="A67" s="121" t="s">
        <v>449</v>
      </c>
      <c r="B67" s="120" t="s">
        <v>448</v>
      </c>
      <c r="C67" s="120" t="s">
        <v>448</v>
      </c>
      <c r="D67" s="120" t="s">
        <v>447</v>
      </c>
      <c r="E67" s="120" t="s">
        <v>446</v>
      </c>
      <c r="F67" s="120" t="s">
        <v>445</v>
      </c>
      <c r="G67" s="120" t="s">
        <v>444</v>
      </c>
      <c r="H67" s="120" t="s">
        <v>443</v>
      </c>
      <c r="I67" s="120" t="s">
        <v>442</v>
      </c>
      <c r="J67" s="120" t="s">
        <v>441</v>
      </c>
      <c r="K67" s="119" t="s">
        <v>440</v>
      </c>
    </row>
    <row r="68" spans="1:11" x14ac:dyDescent="0.2">
      <c r="A68" s="118" t="s">
        <v>439</v>
      </c>
    </row>
    <row r="69" spans="1:11" x14ac:dyDescent="0.2">
      <c r="A69" s="118" t="s">
        <v>438</v>
      </c>
    </row>
    <row r="70" spans="1:11" x14ac:dyDescent="0.2">
      <c r="A70" s="118"/>
    </row>
  </sheetData>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0"/>
  <sheetViews>
    <sheetView zoomScaleNormal="100" workbookViewId="0">
      <pane xSplit="5" topLeftCell="F1" activePane="topRight" state="frozen"/>
      <selection pane="topRight" activeCell="F26" sqref="F26:AE26"/>
    </sheetView>
  </sheetViews>
  <sheetFormatPr defaultRowHeight="15" x14ac:dyDescent="0.25"/>
  <cols>
    <col min="1" max="1" width="6.7109375" style="44" customWidth="1"/>
    <col min="2" max="2" width="12.140625" style="1" bestFit="1" customWidth="1"/>
    <col min="3" max="3" width="10.42578125" style="1" customWidth="1"/>
    <col min="4" max="4" width="7.28515625" style="1" customWidth="1"/>
    <col min="5" max="5" width="9.140625" style="2"/>
    <col min="6" max="6" width="15.140625" style="108" customWidth="1"/>
    <col min="7" max="7" width="5.85546875" style="2" customWidth="1"/>
    <col min="8" max="8" width="6.42578125" style="2" customWidth="1"/>
    <col min="9" max="9" width="7" style="2" bestFit="1" customWidth="1"/>
    <col min="10" max="10" width="6.28515625" style="2" bestFit="1" customWidth="1"/>
    <col min="11" max="11" width="4.7109375" style="2" bestFit="1" customWidth="1"/>
    <col min="12" max="12" width="4.140625" style="2" bestFit="1" customWidth="1"/>
    <col min="13" max="13" width="4.7109375" style="2" bestFit="1" customWidth="1"/>
    <col min="14" max="14" width="6.85546875" style="2" customWidth="1"/>
    <col min="15" max="15" width="7" style="2" bestFit="1" customWidth="1"/>
    <col min="16" max="16" width="7" style="1" bestFit="1" customWidth="1"/>
    <col min="17" max="19" width="5.42578125" style="1" bestFit="1" customWidth="1"/>
    <col min="20" max="20" width="4.5703125" style="1" bestFit="1" customWidth="1"/>
    <col min="21" max="21" width="5.42578125" style="1" bestFit="1" customWidth="1"/>
    <col min="22" max="23" width="5.42578125" style="1" customWidth="1"/>
    <col min="24" max="24" width="5.42578125" style="1" bestFit="1" customWidth="1"/>
    <col min="25" max="30" width="5.42578125" style="1" customWidth="1"/>
    <col min="33" max="33" width="8.7109375" style="1" bestFit="1" customWidth="1"/>
    <col min="34" max="34" width="6.5703125" bestFit="1" customWidth="1"/>
  </cols>
  <sheetData>
    <row r="1" spans="1:34" ht="19.5" thickBot="1" x14ac:dyDescent="0.35">
      <c r="A1" s="69" t="s">
        <v>34</v>
      </c>
    </row>
    <row r="2" spans="1:34" s="47" customFormat="1" x14ac:dyDescent="0.25">
      <c r="A2" s="62" t="s">
        <v>220</v>
      </c>
      <c r="B2" s="50"/>
      <c r="C2" s="51" t="s">
        <v>243</v>
      </c>
      <c r="D2" s="51" t="s">
        <v>39</v>
      </c>
      <c r="E2" s="51" t="s">
        <v>38</v>
      </c>
      <c r="F2" s="109" t="s">
        <v>231</v>
      </c>
      <c r="G2" s="51" t="s">
        <v>355</v>
      </c>
      <c r="H2" s="51" t="s">
        <v>246</v>
      </c>
      <c r="I2" s="51" t="s">
        <v>233</v>
      </c>
      <c r="J2" s="51" t="s">
        <v>232</v>
      </c>
      <c r="K2" s="51" t="s">
        <v>235</v>
      </c>
      <c r="L2" s="51" t="s">
        <v>236</v>
      </c>
      <c r="M2" s="51" t="s">
        <v>237</v>
      </c>
      <c r="N2" s="51" t="s">
        <v>962</v>
      </c>
      <c r="O2" s="52" t="s">
        <v>24</v>
      </c>
      <c r="P2" s="52" t="s">
        <v>45</v>
      </c>
      <c r="Q2" s="51" t="s">
        <v>43</v>
      </c>
      <c r="R2" s="51" t="s">
        <v>44</v>
      </c>
      <c r="S2" s="51" t="s">
        <v>194</v>
      </c>
      <c r="T2" s="68" t="s">
        <v>219</v>
      </c>
      <c r="U2" s="68" t="s">
        <v>244</v>
      </c>
      <c r="V2" s="68" t="s">
        <v>356</v>
      </c>
      <c r="W2" s="68" t="s">
        <v>424</v>
      </c>
      <c r="X2" s="68" t="s">
        <v>425</v>
      </c>
      <c r="Y2" s="68" t="s">
        <v>853</v>
      </c>
      <c r="Z2" s="68" t="s">
        <v>856</v>
      </c>
      <c r="AA2" s="68" t="s">
        <v>927</v>
      </c>
      <c r="AB2" s="68" t="s">
        <v>993</v>
      </c>
      <c r="AC2" s="68" t="s">
        <v>999</v>
      </c>
      <c r="AD2" s="68"/>
      <c r="AE2" s="53" t="s">
        <v>46</v>
      </c>
      <c r="AG2" s="56" t="s">
        <v>217</v>
      </c>
      <c r="AH2" s="63"/>
    </row>
    <row r="3" spans="1:34" s="48" customFormat="1" x14ac:dyDescent="0.25">
      <c r="A3" s="70" t="s">
        <v>221</v>
      </c>
      <c r="B3" s="221" t="s">
        <v>15</v>
      </c>
      <c r="C3" s="222" t="s">
        <v>226</v>
      </c>
      <c r="D3" s="223">
        <f>VLOOKUP(O3,{0,1;1000,2;3000,3;6000,4;10000,5;15000,6;21000,7;28000,8;36000,9;45000,10;55000,11;66000,12;78000,13;91000,14;105000,15;120000,16;136000,17;153000,18;171000,19;190000,20},2)</f>
        <v>5</v>
      </c>
      <c r="E3" s="222" t="s">
        <v>238</v>
      </c>
      <c r="F3" s="224">
        <v>36</v>
      </c>
      <c r="G3" s="222">
        <v>17</v>
      </c>
      <c r="H3" s="222">
        <v>2</v>
      </c>
      <c r="I3" s="222">
        <v>4</v>
      </c>
      <c r="J3" s="222">
        <v>3</v>
      </c>
      <c r="K3" s="222">
        <v>4</v>
      </c>
      <c r="L3" s="222">
        <v>2</v>
      </c>
      <c r="M3" s="222">
        <v>2</v>
      </c>
      <c r="N3" s="222"/>
      <c r="O3" s="225">
        <f>SUM(P3:AD3)</f>
        <v>12733</v>
      </c>
      <c r="P3" s="226">
        <v>0</v>
      </c>
      <c r="Q3" s="222">
        <v>250</v>
      </c>
      <c r="R3" s="222">
        <v>250</v>
      </c>
      <c r="S3" s="222">
        <v>1030</v>
      </c>
      <c r="T3" s="227">
        <v>250</v>
      </c>
      <c r="U3" s="227">
        <v>1700</v>
      </c>
      <c r="V3" s="227">
        <v>429</v>
      </c>
      <c r="W3" s="227">
        <v>553</v>
      </c>
      <c r="X3" s="227">
        <v>1038</v>
      </c>
      <c r="Y3" s="227">
        <v>1061</v>
      </c>
      <c r="Z3" s="227">
        <v>3872</v>
      </c>
      <c r="AA3" s="227">
        <v>500</v>
      </c>
      <c r="AB3" s="227">
        <v>1300</v>
      </c>
      <c r="AC3" s="227">
        <v>500</v>
      </c>
      <c r="AD3" s="227"/>
      <c r="AE3" s="234"/>
      <c r="AG3" s="57" t="s">
        <v>39</v>
      </c>
      <c r="AH3" s="55" t="s">
        <v>24</v>
      </c>
    </row>
    <row r="4" spans="1:34" s="49" customFormat="1" x14ac:dyDescent="0.25">
      <c r="A4" s="70" t="s">
        <v>222</v>
      </c>
      <c r="B4" s="235" t="s">
        <v>26</v>
      </c>
      <c r="C4" s="236" t="s">
        <v>33</v>
      </c>
      <c r="D4" s="237">
        <f>VLOOKUP(O4,{0,1;1000,2;3000,3;6000,4;10000,5;15000,6;21000,7;28000,8;36000,9;45000,10;55000,11;66000,12;78000,13;91000,14;105000,15;120000,16;136000,17;153000,18;171000,19;190000,20},2)</f>
        <v>5</v>
      </c>
      <c r="E4" s="236" t="s">
        <v>239</v>
      </c>
      <c r="F4" s="238">
        <v>29</v>
      </c>
      <c r="G4" s="236">
        <v>19</v>
      </c>
      <c r="H4" s="236">
        <v>8</v>
      </c>
      <c r="I4" s="236">
        <v>9</v>
      </c>
      <c r="J4" s="236">
        <v>9</v>
      </c>
      <c r="K4" s="236">
        <v>4</v>
      </c>
      <c r="L4" s="236">
        <v>5</v>
      </c>
      <c r="M4" s="236">
        <v>3</v>
      </c>
      <c r="N4" s="236"/>
      <c r="O4" s="239">
        <f>SUM(P4:AD4)</f>
        <v>14841</v>
      </c>
      <c r="P4" s="240">
        <v>10000</v>
      </c>
      <c r="Q4" s="236">
        <v>250</v>
      </c>
      <c r="R4" s="236">
        <v>250</v>
      </c>
      <c r="S4" s="236">
        <v>250</v>
      </c>
      <c r="T4" s="241">
        <v>250</v>
      </c>
      <c r="U4" s="241">
        <v>250</v>
      </c>
      <c r="V4" s="241">
        <v>250</v>
      </c>
      <c r="W4" s="241">
        <v>553</v>
      </c>
      <c r="X4" s="241">
        <v>1038</v>
      </c>
      <c r="Y4" s="241">
        <v>250</v>
      </c>
      <c r="Z4" s="242">
        <v>250</v>
      </c>
      <c r="AA4" s="242">
        <v>500</v>
      </c>
      <c r="AB4" s="242">
        <v>250</v>
      </c>
      <c r="AC4" s="242">
        <v>500</v>
      </c>
      <c r="AD4" s="243"/>
      <c r="AE4" s="244">
        <v>5</v>
      </c>
      <c r="AG4" s="58">
        <v>1</v>
      </c>
      <c r="AH4" s="64">
        <v>0</v>
      </c>
    </row>
    <row r="5" spans="1:34" s="49" customFormat="1" x14ac:dyDescent="0.25">
      <c r="A5" s="70" t="s">
        <v>223</v>
      </c>
      <c r="B5" s="229" t="s">
        <v>29</v>
      </c>
      <c r="C5" s="230" t="s">
        <v>35</v>
      </c>
      <c r="D5" s="223">
        <f>VLOOKUP(O5,{0,1;1000,2;3000,3;6000,4;10000,5;15000,6;21000,7;28000,8;36000,9;45000,10;55000,11;66000,12;78000,13;91000,14;105000,15;120000,16;136000,17;153000,18;171000,19;190000,20},2)</f>
        <v>6</v>
      </c>
      <c r="E5" s="230" t="s">
        <v>240</v>
      </c>
      <c r="F5" s="231">
        <v>31</v>
      </c>
      <c r="G5" s="230">
        <v>15</v>
      </c>
      <c r="H5" s="230">
        <v>0</v>
      </c>
      <c r="I5" s="230">
        <v>4</v>
      </c>
      <c r="J5" s="230">
        <v>3</v>
      </c>
      <c r="K5" s="230">
        <v>3</v>
      </c>
      <c r="L5" s="230">
        <v>1</v>
      </c>
      <c r="M5" s="230">
        <v>7</v>
      </c>
      <c r="N5" s="230"/>
      <c r="O5" s="225">
        <f>SUM(P5:AD5)</f>
        <v>15933</v>
      </c>
      <c r="P5" s="232">
        <v>0</v>
      </c>
      <c r="Q5" s="230">
        <v>1000</v>
      </c>
      <c r="R5" s="230">
        <v>1200</v>
      </c>
      <c r="S5" s="230">
        <v>2030</v>
      </c>
      <c r="T5" s="233">
        <v>500</v>
      </c>
      <c r="U5" s="233">
        <v>0</v>
      </c>
      <c r="V5" s="233">
        <v>429</v>
      </c>
      <c r="W5" s="233">
        <v>553</v>
      </c>
      <c r="X5" s="227">
        <v>1038</v>
      </c>
      <c r="Y5" s="227">
        <v>1061</v>
      </c>
      <c r="Z5" s="227">
        <v>3872</v>
      </c>
      <c r="AA5" s="227">
        <v>2450</v>
      </c>
      <c r="AB5" s="227">
        <v>1300</v>
      </c>
      <c r="AC5" s="227">
        <v>500</v>
      </c>
      <c r="AD5" s="227"/>
      <c r="AE5" s="234"/>
      <c r="AG5" s="58">
        <v>2</v>
      </c>
      <c r="AH5" s="65">
        <v>1000</v>
      </c>
    </row>
    <row r="6" spans="1:34" s="47" customFormat="1" x14ac:dyDescent="0.25">
      <c r="A6" s="70" t="s">
        <v>224</v>
      </c>
      <c r="B6" s="235"/>
      <c r="C6" s="236"/>
      <c r="D6" s="237"/>
      <c r="E6" s="236"/>
      <c r="F6" s="238"/>
      <c r="G6" s="236"/>
      <c r="H6" s="236"/>
      <c r="I6" s="236"/>
      <c r="J6" s="236"/>
      <c r="K6" s="236"/>
      <c r="L6" s="236"/>
      <c r="M6" s="236"/>
      <c r="N6" s="236"/>
      <c r="O6" s="239"/>
      <c r="P6" s="240"/>
      <c r="Q6" s="236"/>
      <c r="R6" s="236"/>
      <c r="S6" s="236"/>
      <c r="T6" s="241"/>
      <c r="U6" s="241"/>
      <c r="V6" s="241"/>
      <c r="W6" s="241"/>
      <c r="X6" s="241"/>
      <c r="Y6" s="241"/>
      <c r="Z6" s="241"/>
      <c r="AA6" s="241"/>
      <c r="AB6" s="241"/>
      <c r="AC6" s="241"/>
      <c r="AD6" s="241"/>
      <c r="AE6" s="245"/>
      <c r="AG6" s="58">
        <v>3</v>
      </c>
      <c r="AH6" s="65">
        <v>3000</v>
      </c>
    </row>
    <row r="7" spans="1:34" s="49" customFormat="1" x14ac:dyDescent="0.25">
      <c r="A7" s="70" t="s">
        <v>937</v>
      </c>
      <c r="B7" s="221" t="s">
        <v>30</v>
      </c>
      <c r="C7" s="222" t="s">
        <v>250</v>
      </c>
      <c r="D7" s="223">
        <f>VLOOKUP(O7,{0,1;1000,2;3000,3;6000,4;10000,5;15000,6;21000,7;28000,8;36000,9;45000,10;55000,11;66000,12;78000,13;91000,14;105000,15;120000,16;136000,17;153000,18;171000,19;190000,20},2)</f>
        <v>6</v>
      </c>
      <c r="E7" s="222" t="s">
        <v>241</v>
      </c>
      <c r="F7" s="224">
        <v>21</v>
      </c>
      <c r="G7" s="222">
        <v>13</v>
      </c>
      <c r="H7" s="222">
        <v>1</v>
      </c>
      <c r="I7" s="222">
        <v>-1</v>
      </c>
      <c r="J7" s="222">
        <v>2</v>
      </c>
      <c r="K7" s="222">
        <v>5</v>
      </c>
      <c r="L7" s="222">
        <v>2</v>
      </c>
      <c r="M7" s="222">
        <v>3</v>
      </c>
      <c r="N7" s="222"/>
      <c r="O7" s="225">
        <f>SUM(P7:AD7)</f>
        <v>15183</v>
      </c>
      <c r="P7" s="226">
        <v>0</v>
      </c>
      <c r="Q7" s="222">
        <v>250</v>
      </c>
      <c r="R7" s="222">
        <v>1200</v>
      </c>
      <c r="S7" s="222">
        <v>830</v>
      </c>
      <c r="T7" s="227">
        <v>250</v>
      </c>
      <c r="U7" s="227">
        <v>1450</v>
      </c>
      <c r="V7" s="227">
        <v>429</v>
      </c>
      <c r="W7" s="227">
        <v>553</v>
      </c>
      <c r="X7" s="227">
        <v>1038</v>
      </c>
      <c r="Y7" s="227">
        <v>1061</v>
      </c>
      <c r="Z7" s="227">
        <v>3872</v>
      </c>
      <c r="AA7" s="227">
        <v>2450</v>
      </c>
      <c r="AB7" s="227">
        <v>1300</v>
      </c>
      <c r="AC7" s="227">
        <v>500</v>
      </c>
      <c r="AD7" s="227"/>
      <c r="AE7" s="228">
        <v>9</v>
      </c>
      <c r="AG7" s="59">
        <v>4</v>
      </c>
      <c r="AH7" s="66">
        <v>6000</v>
      </c>
    </row>
    <row r="8" spans="1:34" s="49" customFormat="1" x14ac:dyDescent="0.25">
      <c r="A8" s="70">
        <v>1</v>
      </c>
      <c r="B8" s="246"/>
      <c r="C8" s="236"/>
      <c r="D8" s="237"/>
      <c r="E8" s="247"/>
      <c r="F8" s="248"/>
      <c r="G8" s="247"/>
      <c r="H8" s="247"/>
      <c r="I8" s="247"/>
      <c r="J8" s="247"/>
      <c r="K8" s="247"/>
      <c r="L8" s="247"/>
      <c r="M8" s="247"/>
      <c r="N8" s="247"/>
      <c r="O8" s="239"/>
      <c r="P8" s="249"/>
      <c r="Q8" s="247"/>
      <c r="R8" s="247"/>
      <c r="S8" s="247"/>
      <c r="T8" s="250"/>
      <c r="U8" s="250"/>
      <c r="V8" s="250"/>
      <c r="W8" s="250"/>
      <c r="X8" s="250"/>
      <c r="Y8" s="250"/>
      <c r="Z8" s="250"/>
      <c r="AA8" s="250"/>
      <c r="AB8" s="250"/>
      <c r="AC8" s="250"/>
      <c r="AD8" s="250"/>
      <c r="AE8" s="251"/>
      <c r="AG8" s="59">
        <v>5</v>
      </c>
      <c r="AH8" s="66">
        <v>10000</v>
      </c>
    </row>
    <row r="9" spans="1:34" s="47" customFormat="1" x14ac:dyDescent="0.25">
      <c r="A9" s="70">
        <v>2</v>
      </c>
      <c r="B9" s="235"/>
      <c r="C9" s="236"/>
      <c r="D9" s="237"/>
      <c r="E9" s="236"/>
      <c r="F9" s="238"/>
      <c r="G9" s="236"/>
      <c r="H9" s="236"/>
      <c r="I9" s="236"/>
      <c r="J9" s="236"/>
      <c r="K9" s="236"/>
      <c r="L9" s="236"/>
      <c r="M9" s="236"/>
      <c r="N9" s="236"/>
      <c r="O9" s="239"/>
      <c r="P9" s="240"/>
      <c r="Q9" s="236"/>
      <c r="R9" s="236"/>
      <c r="S9" s="236"/>
      <c r="T9" s="241"/>
      <c r="U9" s="241"/>
      <c r="V9" s="241"/>
      <c r="W9" s="241"/>
      <c r="X9" s="241"/>
      <c r="Y9" s="241"/>
      <c r="Z9" s="241"/>
      <c r="AA9" s="241"/>
      <c r="AB9" s="241"/>
      <c r="AC9" s="241"/>
      <c r="AD9" s="241"/>
      <c r="AE9" s="244"/>
      <c r="AG9" s="59">
        <v>6</v>
      </c>
      <c r="AH9" s="66">
        <v>15000</v>
      </c>
    </row>
    <row r="10" spans="1:34" s="49" customFormat="1" x14ac:dyDescent="0.25">
      <c r="A10" s="70">
        <v>3</v>
      </c>
      <c r="B10" s="235"/>
      <c r="C10" s="236"/>
      <c r="D10" s="237"/>
      <c r="E10" s="236"/>
      <c r="F10" s="238"/>
      <c r="G10" s="236"/>
      <c r="H10" s="236"/>
      <c r="I10" s="236"/>
      <c r="J10" s="236"/>
      <c r="K10" s="236"/>
      <c r="L10" s="236"/>
      <c r="M10" s="236"/>
      <c r="N10" s="236"/>
      <c r="O10" s="239"/>
      <c r="P10" s="240"/>
      <c r="Q10" s="236"/>
      <c r="R10" s="236"/>
      <c r="S10" s="236"/>
      <c r="T10" s="241"/>
      <c r="U10" s="241"/>
      <c r="V10" s="241"/>
      <c r="W10" s="241"/>
      <c r="X10" s="241"/>
      <c r="Y10" s="241"/>
      <c r="Z10" s="241"/>
      <c r="AA10" s="241"/>
      <c r="AB10" s="241"/>
      <c r="AC10" s="241"/>
      <c r="AD10" s="241"/>
      <c r="AE10" s="245"/>
      <c r="AG10" s="58">
        <v>7</v>
      </c>
      <c r="AH10" s="65">
        <v>21000</v>
      </c>
    </row>
    <row r="11" spans="1:34" s="49" customFormat="1" x14ac:dyDescent="0.25">
      <c r="A11" s="70">
        <v>4</v>
      </c>
      <c r="B11" s="221" t="s">
        <v>3</v>
      </c>
      <c r="C11" s="222" t="s">
        <v>433</v>
      </c>
      <c r="D11" s="223">
        <f>VLOOKUP(O11,{0,1;1000,2;3000,3;6000,4;10000,5;15000,6;21000,7;28000,8;36000,9;45000,10;55000,11;66000,12;78000,13;91000,14;105000,15;120000,16;136000,17;153000,18;171000,19;190000,20},2)</f>
        <v>5</v>
      </c>
      <c r="E11" s="222" t="s">
        <v>426</v>
      </c>
      <c r="F11" s="224">
        <v>58</v>
      </c>
      <c r="G11" s="222">
        <v>19</v>
      </c>
      <c r="H11" s="222">
        <v>2</v>
      </c>
      <c r="I11" s="222">
        <v>8</v>
      </c>
      <c r="J11" s="222">
        <v>7</v>
      </c>
      <c r="K11" s="222">
        <v>6</v>
      </c>
      <c r="L11" s="222">
        <v>3</v>
      </c>
      <c r="M11" s="222">
        <v>1</v>
      </c>
      <c r="N11" s="222"/>
      <c r="O11" s="225">
        <f>SUM(P11:AD11)</f>
        <v>14274</v>
      </c>
      <c r="P11" s="226">
        <v>0</v>
      </c>
      <c r="Q11" s="222">
        <v>1000</v>
      </c>
      <c r="R11" s="222">
        <v>250</v>
      </c>
      <c r="S11" s="222">
        <v>250</v>
      </c>
      <c r="T11" s="227">
        <v>250</v>
      </c>
      <c r="U11" s="227">
        <v>1700</v>
      </c>
      <c r="V11" s="227">
        <v>250</v>
      </c>
      <c r="W11" s="227">
        <v>553</v>
      </c>
      <c r="X11" s="227">
        <v>1038</v>
      </c>
      <c r="Y11" s="227">
        <v>1061</v>
      </c>
      <c r="Z11" s="227">
        <v>3872</v>
      </c>
      <c r="AA11" s="227">
        <v>2250</v>
      </c>
      <c r="AB11" s="227">
        <v>1300</v>
      </c>
      <c r="AC11" s="227">
        <v>500</v>
      </c>
      <c r="AD11" s="227"/>
      <c r="AE11" s="228">
        <v>13</v>
      </c>
      <c r="AG11" s="58">
        <v>8</v>
      </c>
      <c r="AH11" s="65">
        <v>28000</v>
      </c>
    </row>
    <row r="12" spans="1:34" s="49" customFormat="1" x14ac:dyDescent="0.25">
      <c r="A12" s="70">
        <v>5</v>
      </c>
      <c r="B12" s="246" t="s">
        <v>4</v>
      </c>
      <c r="C12" s="236" t="s">
        <v>33</v>
      </c>
      <c r="D12" s="237">
        <f>VLOOKUP(O12,{0,1;1000,2;3000,3;6000,4;10000,5;15000,6;21000,7;28000,8;36000,9;45000,10;55000,11;66000,12;78000,13;91000,14;105000,15;120000,16;136000,17;153000,18;171000,19;190000,20},2)</f>
        <v>3</v>
      </c>
      <c r="E12" s="236" t="s">
        <v>426</v>
      </c>
      <c r="F12" s="248">
        <v>42</v>
      </c>
      <c r="G12" s="247">
        <v>17</v>
      </c>
      <c r="H12" s="247">
        <v>2</v>
      </c>
      <c r="I12" s="247">
        <v>6</v>
      </c>
      <c r="J12" s="247">
        <v>5</v>
      </c>
      <c r="K12" s="247">
        <v>5</v>
      </c>
      <c r="L12" s="247">
        <v>3</v>
      </c>
      <c r="M12" s="247">
        <v>2</v>
      </c>
      <c r="N12" s="247"/>
      <c r="O12" s="239">
        <f>SUM(P12:AD12)</f>
        <v>5530</v>
      </c>
      <c r="P12" s="249">
        <v>0</v>
      </c>
      <c r="Q12" s="247">
        <v>1000</v>
      </c>
      <c r="R12" s="247">
        <v>1200</v>
      </c>
      <c r="S12" s="247">
        <v>830</v>
      </c>
      <c r="T12" s="250">
        <v>500</v>
      </c>
      <c r="U12" s="250">
        <v>0</v>
      </c>
      <c r="V12" s="250">
        <v>250</v>
      </c>
      <c r="W12" s="250">
        <v>0</v>
      </c>
      <c r="X12" s="250">
        <v>0</v>
      </c>
      <c r="Y12" s="250">
        <v>250</v>
      </c>
      <c r="Z12" s="250">
        <v>250</v>
      </c>
      <c r="AA12" s="250">
        <v>500</v>
      </c>
      <c r="AB12" s="250">
        <v>250</v>
      </c>
      <c r="AC12" s="250">
        <v>500</v>
      </c>
      <c r="AD12" s="250"/>
      <c r="AE12" s="251">
        <v>5</v>
      </c>
      <c r="AG12" s="58">
        <v>9</v>
      </c>
      <c r="AH12" s="65">
        <v>36000</v>
      </c>
    </row>
    <row r="13" spans="1:34" s="47" customFormat="1" x14ac:dyDescent="0.25">
      <c r="A13" s="70">
        <v>6</v>
      </c>
      <c r="B13" s="235" t="s">
        <v>5</v>
      </c>
      <c r="C13" s="236" t="s">
        <v>33</v>
      </c>
      <c r="D13" s="237">
        <f>VLOOKUP(O13,{0,1;1000,2;3000,3;6000,4;10000,5;15000,6;21000,7;28000,8;36000,9;45000,10;55000,11;66000,12;78000,13;91000,14;105000,15;120000,16;136000,17;153000,18;171000,19;190000,20},2)</f>
        <v>3</v>
      </c>
      <c r="E13" s="236" t="s">
        <v>426</v>
      </c>
      <c r="F13" s="238">
        <v>41</v>
      </c>
      <c r="G13" s="236">
        <v>16</v>
      </c>
      <c r="H13" s="236">
        <v>1</v>
      </c>
      <c r="I13" s="236">
        <v>7</v>
      </c>
      <c r="J13" s="236">
        <v>4</v>
      </c>
      <c r="K13" s="236">
        <v>7</v>
      </c>
      <c r="L13" s="236">
        <v>2</v>
      </c>
      <c r="M13" s="236">
        <v>-1</v>
      </c>
      <c r="N13" s="236"/>
      <c r="O13" s="239">
        <f>SUM(P13:AD13)</f>
        <v>4841</v>
      </c>
      <c r="P13" s="240">
        <v>0</v>
      </c>
      <c r="Q13" s="236">
        <v>250</v>
      </c>
      <c r="R13" s="236">
        <v>250</v>
      </c>
      <c r="S13" s="236">
        <v>250</v>
      </c>
      <c r="T13" s="241">
        <v>250</v>
      </c>
      <c r="U13" s="241">
        <v>250</v>
      </c>
      <c r="V13" s="241">
        <v>250</v>
      </c>
      <c r="W13" s="241">
        <v>553</v>
      </c>
      <c r="X13" s="241">
        <v>1038</v>
      </c>
      <c r="Y13" s="241">
        <v>250</v>
      </c>
      <c r="Z13" s="241">
        <v>250</v>
      </c>
      <c r="AA13" s="241">
        <v>500</v>
      </c>
      <c r="AB13" s="241">
        <v>250</v>
      </c>
      <c r="AC13" s="250">
        <v>500</v>
      </c>
      <c r="AD13" s="241"/>
      <c r="AE13" s="244">
        <v>5</v>
      </c>
      <c r="AG13" s="59">
        <v>10</v>
      </c>
      <c r="AH13" s="66">
        <v>45000</v>
      </c>
    </row>
    <row r="14" spans="1:34" s="49" customFormat="1" x14ac:dyDescent="0.25">
      <c r="A14" s="70">
        <v>7</v>
      </c>
      <c r="B14" s="235"/>
      <c r="C14" s="236"/>
      <c r="D14" s="237"/>
      <c r="E14" s="236"/>
      <c r="F14" s="238"/>
      <c r="G14" s="236"/>
      <c r="H14" s="236"/>
      <c r="I14" s="236"/>
      <c r="J14" s="236"/>
      <c r="K14" s="236"/>
      <c r="L14" s="236"/>
      <c r="M14" s="236"/>
      <c r="N14" s="236"/>
      <c r="O14" s="239"/>
      <c r="P14" s="240"/>
      <c r="Q14" s="236"/>
      <c r="R14" s="236"/>
      <c r="S14" s="236"/>
      <c r="T14" s="241"/>
      <c r="U14" s="241"/>
      <c r="V14" s="241"/>
      <c r="W14" s="241"/>
      <c r="X14" s="241"/>
      <c r="Y14" s="241"/>
      <c r="Z14" s="241"/>
      <c r="AA14" s="241"/>
      <c r="AB14" s="241"/>
      <c r="AC14" s="241"/>
      <c r="AD14" s="241"/>
      <c r="AE14" s="245"/>
      <c r="AG14" s="59">
        <v>11</v>
      </c>
      <c r="AH14" s="66">
        <v>55000</v>
      </c>
    </row>
    <row r="15" spans="1:34" s="47" customFormat="1" x14ac:dyDescent="0.25">
      <c r="A15" s="70">
        <v>8</v>
      </c>
      <c r="B15" s="235" t="s">
        <v>7</v>
      </c>
      <c r="C15" s="236" t="s">
        <v>33</v>
      </c>
      <c r="D15" s="237">
        <f>VLOOKUP(O15,{0,1;1000,2;3000,3;6000,4;10000,5;15000,6;21000,7;28000,8;36000,9;45000,10;55000,11;66000,12;78000,13;91000,14;105000,15;120000,16;136000,17;153000,18;171000,19;190000,20},2)</f>
        <v>3</v>
      </c>
      <c r="E15" s="236" t="s">
        <v>426</v>
      </c>
      <c r="F15" s="238">
        <v>35</v>
      </c>
      <c r="G15" s="236">
        <v>15</v>
      </c>
      <c r="H15" s="236">
        <v>0</v>
      </c>
      <c r="I15" s="236">
        <v>6</v>
      </c>
      <c r="J15" s="236">
        <v>3</v>
      </c>
      <c r="K15" s="236">
        <v>3</v>
      </c>
      <c r="L15" s="236">
        <v>1</v>
      </c>
      <c r="M15" s="236">
        <v>4</v>
      </c>
      <c r="N15" s="236"/>
      <c r="O15" s="239">
        <f>SUM(P15:AD15)</f>
        <v>3250</v>
      </c>
      <c r="P15" s="240">
        <v>0</v>
      </c>
      <c r="Q15" s="236">
        <v>250</v>
      </c>
      <c r="R15" s="236">
        <v>250</v>
      </c>
      <c r="S15" s="236">
        <v>250</v>
      </c>
      <c r="T15" s="241">
        <v>250</v>
      </c>
      <c r="U15" s="241">
        <v>250</v>
      </c>
      <c r="V15" s="241">
        <v>250</v>
      </c>
      <c r="W15" s="241">
        <v>0</v>
      </c>
      <c r="X15" s="241">
        <v>0</v>
      </c>
      <c r="Y15" s="241">
        <v>250</v>
      </c>
      <c r="Z15" s="250">
        <v>250</v>
      </c>
      <c r="AA15" s="250">
        <v>500</v>
      </c>
      <c r="AB15" s="241">
        <v>250</v>
      </c>
      <c r="AC15" s="250">
        <v>500</v>
      </c>
      <c r="AD15" s="241"/>
      <c r="AE15" s="244"/>
      <c r="AG15" s="59">
        <v>12</v>
      </c>
      <c r="AH15" s="66">
        <v>66000</v>
      </c>
    </row>
    <row r="16" spans="1:34" s="49" customFormat="1" x14ac:dyDescent="0.25">
      <c r="A16" s="70">
        <v>9</v>
      </c>
      <c r="B16" s="235" t="s">
        <v>8</v>
      </c>
      <c r="C16" s="236" t="s">
        <v>33</v>
      </c>
      <c r="D16" s="237">
        <f>VLOOKUP(O16,{0,1;1000,2;3000,3;6000,4;10000,5;15000,6;21000,7;28000,8;36000,9;45000,10;55000,11;66000,12;78000,13;91000,14;105000,15;120000,16;136000,17;153000,18;171000,19;190000,20},2)</f>
        <v>3</v>
      </c>
      <c r="E16" s="236" t="s">
        <v>426</v>
      </c>
      <c r="F16" s="238">
        <v>41</v>
      </c>
      <c r="G16" s="236">
        <v>16</v>
      </c>
      <c r="H16" s="236">
        <v>1</v>
      </c>
      <c r="I16" s="236">
        <v>6</v>
      </c>
      <c r="J16" s="236">
        <v>4</v>
      </c>
      <c r="K16" s="236">
        <v>6</v>
      </c>
      <c r="L16" s="236">
        <v>2</v>
      </c>
      <c r="M16" s="236">
        <v>1</v>
      </c>
      <c r="N16" s="236"/>
      <c r="O16" s="239">
        <f>SUM(P16:AD16)</f>
        <v>3250</v>
      </c>
      <c r="P16" s="240">
        <v>0</v>
      </c>
      <c r="Q16" s="236">
        <v>250</v>
      </c>
      <c r="R16" s="236">
        <v>250</v>
      </c>
      <c r="S16" s="236">
        <v>250</v>
      </c>
      <c r="T16" s="241">
        <v>250</v>
      </c>
      <c r="U16" s="241">
        <v>250</v>
      </c>
      <c r="V16" s="241">
        <v>250</v>
      </c>
      <c r="W16" s="241">
        <v>0</v>
      </c>
      <c r="X16" s="241">
        <v>0</v>
      </c>
      <c r="Y16" s="241">
        <v>250</v>
      </c>
      <c r="Z16" s="250">
        <v>250</v>
      </c>
      <c r="AA16" s="250">
        <v>500</v>
      </c>
      <c r="AB16" s="241">
        <v>250</v>
      </c>
      <c r="AC16" s="250">
        <v>500</v>
      </c>
      <c r="AD16" s="241"/>
      <c r="AE16" s="244"/>
      <c r="AG16" s="58">
        <v>13</v>
      </c>
      <c r="AH16" s="65">
        <v>78000</v>
      </c>
    </row>
    <row r="17" spans="1:34" s="49" customFormat="1" x14ac:dyDescent="0.25">
      <c r="A17" s="70">
        <v>10</v>
      </c>
      <c r="B17" s="235"/>
      <c r="C17" s="236"/>
      <c r="D17" s="237"/>
      <c r="E17" s="236"/>
      <c r="F17" s="238"/>
      <c r="G17" s="236"/>
      <c r="H17" s="236"/>
      <c r="I17" s="236"/>
      <c r="J17" s="236"/>
      <c r="K17" s="236"/>
      <c r="L17" s="236"/>
      <c r="M17" s="236"/>
      <c r="N17" s="236"/>
      <c r="O17" s="239"/>
      <c r="P17" s="240"/>
      <c r="Q17" s="236"/>
      <c r="R17" s="236"/>
      <c r="S17" s="236"/>
      <c r="T17" s="241"/>
      <c r="U17" s="241"/>
      <c r="V17" s="241"/>
      <c r="W17" s="241"/>
      <c r="X17" s="241"/>
      <c r="Y17" s="241"/>
      <c r="Z17" s="241"/>
      <c r="AA17" s="241"/>
      <c r="AB17" s="241"/>
      <c r="AC17" s="241"/>
      <c r="AD17" s="241"/>
      <c r="AE17" s="245"/>
      <c r="AG17" s="58">
        <v>14</v>
      </c>
      <c r="AH17" s="65">
        <v>91000</v>
      </c>
    </row>
    <row r="18" spans="1:34" s="49" customFormat="1" x14ac:dyDescent="0.25">
      <c r="A18" s="70">
        <v>11</v>
      </c>
      <c r="B18" s="235" t="s">
        <v>10</v>
      </c>
      <c r="C18" s="236" t="s">
        <v>33</v>
      </c>
      <c r="D18" s="237">
        <f>VLOOKUP(O18,{0,1;1000,2;3000,3;6000,4;10000,5;15000,6;21000,7;28000,8;36000,9;45000,10;55000,11;66000,12;78000,13;91000,14;105000,15;120000,16;136000,17;153000,18;171000,19;190000,20},2)</f>
        <v>3</v>
      </c>
      <c r="E18" s="236" t="s">
        <v>426</v>
      </c>
      <c r="F18" s="238">
        <v>35</v>
      </c>
      <c r="G18" s="236">
        <v>14</v>
      </c>
      <c r="H18" s="236">
        <v>-1</v>
      </c>
      <c r="I18" s="236">
        <v>5</v>
      </c>
      <c r="J18" s="236">
        <v>1</v>
      </c>
      <c r="K18" s="236">
        <v>5</v>
      </c>
      <c r="L18" s="236">
        <v>0</v>
      </c>
      <c r="M18" s="236">
        <v>-2</v>
      </c>
      <c r="N18" s="236"/>
      <c r="O18" s="239">
        <f>SUM(P18:AD18)</f>
        <v>3482</v>
      </c>
      <c r="P18" s="240">
        <v>0</v>
      </c>
      <c r="Q18" s="236">
        <v>250</v>
      </c>
      <c r="R18" s="236">
        <v>250</v>
      </c>
      <c r="S18" s="236">
        <v>250</v>
      </c>
      <c r="T18" s="241">
        <v>250</v>
      </c>
      <c r="U18" s="241">
        <v>250</v>
      </c>
      <c r="V18" s="241">
        <v>429</v>
      </c>
      <c r="W18" s="241">
        <v>553</v>
      </c>
      <c r="X18" s="241">
        <v>0</v>
      </c>
      <c r="Y18" s="241">
        <v>0</v>
      </c>
      <c r="Z18" s="241">
        <v>0</v>
      </c>
      <c r="AA18" s="250">
        <v>500</v>
      </c>
      <c r="AB18" s="241">
        <v>250</v>
      </c>
      <c r="AC18" s="250">
        <v>500</v>
      </c>
      <c r="AD18" s="241"/>
      <c r="AE18" s="244"/>
      <c r="AG18" s="58">
        <v>15</v>
      </c>
      <c r="AH18" s="65">
        <v>105000</v>
      </c>
    </row>
    <row r="19" spans="1:34" s="49" customFormat="1" x14ac:dyDescent="0.25">
      <c r="A19" s="70">
        <v>12</v>
      </c>
      <c r="B19" s="235" t="s">
        <v>11</v>
      </c>
      <c r="C19" s="236" t="s">
        <v>33</v>
      </c>
      <c r="D19" s="237">
        <f>VLOOKUP(O19,{0,1;1000,2;3000,3;6000,4;10000,5;15000,6;21000,7;28000,8;36000,9;45000,10;55000,11;66000,12;78000,13;91000,14;105000,15;120000,16;136000,17;153000,18;171000,19;190000,20},2)</f>
        <v>3</v>
      </c>
      <c r="E19" s="236" t="s">
        <v>426</v>
      </c>
      <c r="F19" s="238">
        <v>33</v>
      </c>
      <c r="G19" s="236">
        <v>15</v>
      </c>
      <c r="H19" s="236">
        <v>0</v>
      </c>
      <c r="I19" s="236">
        <v>5</v>
      </c>
      <c r="J19" s="236">
        <v>3</v>
      </c>
      <c r="K19" s="236">
        <v>4</v>
      </c>
      <c r="L19" s="236">
        <v>1</v>
      </c>
      <c r="M19" s="236">
        <v>-1</v>
      </c>
      <c r="N19" s="236"/>
      <c r="O19" s="239">
        <f>SUM(P19:AD19)</f>
        <v>3429</v>
      </c>
      <c r="P19" s="240">
        <v>0</v>
      </c>
      <c r="Q19" s="236">
        <v>250</v>
      </c>
      <c r="R19" s="236">
        <v>250</v>
      </c>
      <c r="S19" s="236">
        <v>250</v>
      </c>
      <c r="T19" s="241">
        <v>250</v>
      </c>
      <c r="U19" s="241">
        <v>250</v>
      </c>
      <c r="V19" s="241">
        <v>429</v>
      </c>
      <c r="W19" s="241">
        <v>0</v>
      </c>
      <c r="X19" s="241">
        <v>0</v>
      </c>
      <c r="Y19" s="241">
        <v>250</v>
      </c>
      <c r="Z19" s="250">
        <v>250</v>
      </c>
      <c r="AA19" s="250">
        <v>500</v>
      </c>
      <c r="AB19" s="241">
        <v>250</v>
      </c>
      <c r="AC19" s="250">
        <v>500</v>
      </c>
      <c r="AD19" s="241"/>
      <c r="AE19" s="244"/>
      <c r="AG19" s="59">
        <v>16</v>
      </c>
      <c r="AH19" s="66">
        <v>120000</v>
      </c>
    </row>
    <row r="20" spans="1:34" s="49" customFormat="1" x14ac:dyDescent="0.25">
      <c r="A20" s="70">
        <v>13</v>
      </c>
      <c r="B20" s="235" t="s">
        <v>12</v>
      </c>
      <c r="C20" s="236" t="s">
        <v>33</v>
      </c>
      <c r="D20" s="237">
        <f>VLOOKUP(O20,{0,1;1000,2;3000,3;6000,4;10000,5;15000,6;21000,7;28000,8;36000,9;45000,10;55000,11;66000,12;78000,13;91000,14;105000,15;120000,16;136000,17;153000,18;171000,19;190000,20},2)</f>
        <v>3</v>
      </c>
      <c r="E20" s="236" t="s">
        <v>426</v>
      </c>
      <c r="F20" s="238">
        <v>29</v>
      </c>
      <c r="G20" s="236">
        <v>17</v>
      </c>
      <c r="H20" s="236">
        <v>2</v>
      </c>
      <c r="I20" s="236">
        <v>4</v>
      </c>
      <c r="J20" s="236">
        <v>5</v>
      </c>
      <c r="K20" s="236">
        <v>3</v>
      </c>
      <c r="L20" s="236">
        <v>3</v>
      </c>
      <c r="M20" s="236">
        <v>-1</v>
      </c>
      <c r="N20" s="236"/>
      <c r="O20" s="239">
        <f>SUM(P20:AD20)</f>
        <v>3482</v>
      </c>
      <c r="P20" s="240">
        <v>0</v>
      </c>
      <c r="Q20" s="236">
        <v>250</v>
      </c>
      <c r="R20" s="236">
        <v>250</v>
      </c>
      <c r="S20" s="236">
        <v>250</v>
      </c>
      <c r="T20" s="241">
        <v>250</v>
      </c>
      <c r="U20" s="241">
        <v>250</v>
      </c>
      <c r="V20" s="241">
        <v>429</v>
      </c>
      <c r="W20" s="241">
        <v>553</v>
      </c>
      <c r="X20" s="241">
        <v>0</v>
      </c>
      <c r="Y20" s="241">
        <v>0</v>
      </c>
      <c r="Z20" s="241">
        <v>0</v>
      </c>
      <c r="AA20" s="250">
        <v>500</v>
      </c>
      <c r="AB20" s="241">
        <v>250</v>
      </c>
      <c r="AC20" s="250">
        <v>500</v>
      </c>
      <c r="AD20" s="241"/>
      <c r="AE20" s="244"/>
      <c r="AG20" s="59">
        <v>17</v>
      </c>
      <c r="AH20" s="66">
        <v>136000</v>
      </c>
    </row>
    <row r="21" spans="1:34" s="49" customFormat="1" x14ac:dyDescent="0.25">
      <c r="A21" s="70">
        <v>14</v>
      </c>
      <c r="B21" s="221" t="s">
        <v>13</v>
      </c>
      <c r="C21" s="222" t="s">
        <v>234</v>
      </c>
      <c r="D21" s="223">
        <f>VLOOKUP(O21,{0,1;1000,2;3000,3;6000,4;10000,5;15000,6;21000,7;28000,8;36000,9;45000,10;55000,11;66000,12;78000,13;91000,14;105000,15;120000,16;136000,17;153000,18;171000,19;190000,20},2)</f>
        <v>5</v>
      </c>
      <c r="E21" s="222" t="s">
        <v>706</v>
      </c>
      <c r="F21" s="224">
        <v>34</v>
      </c>
      <c r="G21" s="222">
        <v>15</v>
      </c>
      <c r="H21" s="222">
        <v>0</v>
      </c>
      <c r="I21" s="222">
        <v>6</v>
      </c>
      <c r="J21" s="222">
        <v>3</v>
      </c>
      <c r="K21" s="222">
        <v>4</v>
      </c>
      <c r="L21" s="222">
        <v>0</v>
      </c>
      <c r="M21" s="222">
        <v>-1</v>
      </c>
      <c r="N21" s="222"/>
      <c r="O21" s="225">
        <f>SUM(P21:AD21)</f>
        <v>12443</v>
      </c>
      <c r="P21" s="226">
        <v>0</v>
      </c>
      <c r="Q21" s="222">
        <v>250</v>
      </c>
      <c r="R21" s="222">
        <v>250</v>
      </c>
      <c r="S21" s="222">
        <v>250</v>
      </c>
      <c r="T21" s="227">
        <v>250</v>
      </c>
      <c r="U21" s="227">
        <v>1700</v>
      </c>
      <c r="V21" s="227">
        <v>429</v>
      </c>
      <c r="W21" s="227">
        <v>853</v>
      </c>
      <c r="X21" s="227">
        <v>1338</v>
      </c>
      <c r="Y21" s="227">
        <v>1061</v>
      </c>
      <c r="Z21" s="227">
        <v>3872</v>
      </c>
      <c r="AA21" s="227">
        <v>500</v>
      </c>
      <c r="AB21" s="227">
        <v>1300</v>
      </c>
      <c r="AC21" s="227">
        <v>390</v>
      </c>
      <c r="AD21" s="227"/>
      <c r="AE21" s="228">
        <v>15</v>
      </c>
      <c r="AG21" s="59">
        <v>18</v>
      </c>
      <c r="AH21" s="66">
        <v>153000</v>
      </c>
    </row>
    <row r="22" spans="1:34" s="49" customFormat="1" x14ac:dyDescent="0.25">
      <c r="A22" s="70">
        <v>15</v>
      </c>
      <c r="B22" s="235"/>
      <c r="C22" s="236"/>
      <c r="D22" s="237"/>
      <c r="E22" s="236"/>
      <c r="F22" s="238"/>
      <c r="G22" s="236"/>
      <c r="H22" s="236"/>
      <c r="I22" s="236"/>
      <c r="J22" s="236"/>
      <c r="K22" s="236"/>
      <c r="L22" s="236"/>
      <c r="M22" s="236"/>
      <c r="N22" s="236"/>
      <c r="O22" s="239"/>
      <c r="P22" s="240"/>
      <c r="Q22" s="236"/>
      <c r="R22" s="236"/>
      <c r="S22" s="236"/>
      <c r="T22" s="241"/>
      <c r="U22" s="241"/>
      <c r="V22" s="241"/>
      <c r="W22" s="241"/>
      <c r="X22" s="241"/>
      <c r="Y22" s="241"/>
      <c r="Z22" s="241"/>
      <c r="AA22" s="241"/>
      <c r="AB22" s="241"/>
      <c r="AC22" s="241"/>
      <c r="AD22" s="241"/>
      <c r="AE22" s="245"/>
      <c r="AG22" s="58">
        <v>19</v>
      </c>
      <c r="AH22" s="65">
        <v>171000</v>
      </c>
    </row>
    <row r="23" spans="1:34" s="47" customFormat="1" ht="15.75" thickBot="1" x14ac:dyDescent="0.3">
      <c r="A23" s="70">
        <v>16</v>
      </c>
      <c r="B23" s="235"/>
      <c r="C23" s="236"/>
      <c r="D23" s="237"/>
      <c r="E23" s="236"/>
      <c r="F23" s="238"/>
      <c r="G23" s="236"/>
      <c r="H23" s="236"/>
      <c r="I23" s="236"/>
      <c r="J23" s="236"/>
      <c r="K23" s="236"/>
      <c r="L23" s="236"/>
      <c r="M23" s="236"/>
      <c r="N23" s="236"/>
      <c r="O23" s="239"/>
      <c r="P23" s="240"/>
      <c r="Q23" s="236"/>
      <c r="R23" s="236"/>
      <c r="S23" s="236"/>
      <c r="T23" s="241"/>
      <c r="U23" s="241"/>
      <c r="V23" s="241"/>
      <c r="W23" s="241"/>
      <c r="X23" s="241"/>
      <c r="Y23" s="241"/>
      <c r="Z23" s="241"/>
      <c r="AA23" s="241"/>
      <c r="AB23" s="241"/>
      <c r="AC23" s="241"/>
      <c r="AD23" s="241"/>
      <c r="AE23" s="244"/>
      <c r="AG23" s="60">
        <v>20</v>
      </c>
      <c r="AH23" s="67">
        <v>190000</v>
      </c>
    </row>
    <row r="24" spans="1:34" s="49" customFormat="1" x14ac:dyDescent="0.25">
      <c r="A24" s="70">
        <v>17</v>
      </c>
      <c r="B24" s="235" t="s">
        <v>16</v>
      </c>
      <c r="C24" s="236" t="s">
        <v>33</v>
      </c>
      <c r="D24" s="237">
        <f>VLOOKUP(O24,{0,1;1000,2;3000,3;6000,4;10000,5;15000,6;21000,7;28000,8;36000,9;45000,10;55000,11;66000,12;78000,13;91000,14;105000,15;120000,16;136000,17;153000,18;171000,19;190000,20},2)</f>
        <v>3</v>
      </c>
      <c r="E24" s="236" t="s">
        <v>426</v>
      </c>
      <c r="F24" s="238">
        <v>32</v>
      </c>
      <c r="G24" s="236">
        <v>16</v>
      </c>
      <c r="H24" s="236">
        <v>1</v>
      </c>
      <c r="I24" s="236">
        <v>4</v>
      </c>
      <c r="J24" s="236">
        <v>4</v>
      </c>
      <c r="K24" s="236">
        <v>4</v>
      </c>
      <c r="L24" s="236">
        <v>2</v>
      </c>
      <c r="M24" s="236">
        <v>4</v>
      </c>
      <c r="N24" s="236"/>
      <c r="O24" s="239">
        <f t="shared" ref="O24:O30" si="0">SUM(P24:AD24)</f>
        <v>4450</v>
      </c>
      <c r="P24" s="240">
        <v>0</v>
      </c>
      <c r="Q24" s="236">
        <v>250</v>
      </c>
      <c r="R24" s="236">
        <v>250</v>
      </c>
      <c r="S24" s="236">
        <v>250</v>
      </c>
      <c r="T24" s="241">
        <v>250</v>
      </c>
      <c r="U24" s="241">
        <v>1450</v>
      </c>
      <c r="V24" s="241">
        <v>250</v>
      </c>
      <c r="W24" s="241">
        <v>0</v>
      </c>
      <c r="X24" s="241">
        <v>0</v>
      </c>
      <c r="Y24" s="241">
        <v>250</v>
      </c>
      <c r="Z24" s="250">
        <v>250</v>
      </c>
      <c r="AA24" s="250">
        <v>500</v>
      </c>
      <c r="AB24" s="241">
        <v>250</v>
      </c>
      <c r="AC24" s="250">
        <v>500</v>
      </c>
      <c r="AD24" s="241"/>
      <c r="AE24" s="244"/>
      <c r="AG24" s="61"/>
      <c r="AH24" s="61"/>
    </row>
    <row r="25" spans="1:34" s="49" customFormat="1" x14ac:dyDescent="0.25">
      <c r="A25" s="70">
        <v>18</v>
      </c>
      <c r="B25" s="235" t="s">
        <v>17</v>
      </c>
      <c r="C25" s="236" t="s">
        <v>33</v>
      </c>
      <c r="D25" s="237">
        <f>VLOOKUP(O25,{0,1;1000,2;3000,3;6000,4;10000,5;15000,6;21000,7;28000,8;36000,9;45000,10;55000,11;66000,12;78000,13;91000,14;105000,15;120000,16;136000,17;153000,18;171000,19;190000,20},2)</f>
        <v>3</v>
      </c>
      <c r="E25" s="236" t="s">
        <v>426</v>
      </c>
      <c r="F25" s="238">
        <v>32</v>
      </c>
      <c r="G25" s="236">
        <v>15</v>
      </c>
      <c r="H25" s="236">
        <v>0</v>
      </c>
      <c r="I25" s="236">
        <v>6</v>
      </c>
      <c r="J25" s="236">
        <v>3</v>
      </c>
      <c r="K25" s="236">
        <v>4</v>
      </c>
      <c r="L25" s="236">
        <v>1</v>
      </c>
      <c r="M25" s="236">
        <v>0</v>
      </c>
      <c r="N25" s="236"/>
      <c r="O25" s="239">
        <f t="shared" si="0"/>
        <v>3429</v>
      </c>
      <c r="P25" s="240">
        <v>0</v>
      </c>
      <c r="Q25" s="236">
        <v>250</v>
      </c>
      <c r="R25" s="236">
        <v>250</v>
      </c>
      <c r="S25" s="236">
        <v>250</v>
      </c>
      <c r="T25" s="241">
        <v>250</v>
      </c>
      <c r="U25" s="241">
        <v>250</v>
      </c>
      <c r="V25" s="241">
        <v>429</v>
      </c>
      <c r="W25" s="241">
        <v>0</v>
      </c>
      <c r="X25" s="241">
        <v>0</v>
      </c>
      <c r="Y25" s="241">
        <v>250</v>
      </c>
      <c r="Z25" s="250">
        <v>250</v>
      </c>
      <c r="AA25" s="250">
        <v>500</v>
      </c>
      <c r="AB25" s="241">
        <v>250</v>
      </c>
      <c r="AC25" s="250">
        <v>500</v>
      </c>
      <c r="AD25" s="241"/>
      <c r="AE25" s="244"/>
      <c r="AF25" s="85"/>
      <c r="AG25" s="61"/>
      <c r="AH25" s="61"/>
    </row>
    <row r="26" spans="1:34" s="49" customFormat="1" x14ac:dyDescent="0.25">
      <c r="A26" s="70">
        <v>19</v>
      </c>
      <c r="B26" s="229" t="s">
        <v>18</v>
      </c>
      <c r="C26" s="230" t="s">
        <v>707</v>
      </c>
      <c r="D26" s="223">
        <f>VLOOKUP(O26,{0,1;1000,2;3000,3;6000,4;10000,5;15000,6;21000,7;28000,8;36000,9;45000,10;55000,11;66000,12;78000,13;91000,14;105000,15;120000,16;136000,17;153000,18;171000,19;190000,20},2)</f>
        <v>5</v>
      </c>
      <c r="E26" s="222" t="s">
        <v>426</v>
      </c>
      <c r="F26" s="231">
        <v>28</v>
      </c>
      <c r="G26" s="230">
        <v>18</v>
      </c>
      <c r="H26" s="230">
        <v>3</v>
      </c>
      <c r="I26" s="230">
        <v>4</v>
      </c>
      <c r="J26" s="230">
        <v>5</v>
      </c>
      <c r="K26" s="230">
        <v>4</v>
      </c>
      <c r="L26" s="230">
        <v>3</v>
      </c>
      <c r="M26" s="230">
        <v>0</v>
      </c>
      <c r="N26" s="230"/>
      <c r="O26" s="225">
        <f t="shared" si="0"/>
        <v>11083</v>
      </c>
      <c r="P26" s="232">
        <v>0</v>
      </c>
      <c r="Q26" s="230">
        <v>250</v>
      </c>
      <c r="R26" s="230">
        <v>250</v>
      </c>
      <c r="S26" s="230">
        <v>830</v>
      </c>
      <c r="T26" s="233">
        <v>500</v>
      </c>
      <c r="U26" s="233">
        <v>0</v>
      </c>
      <c r="V26" s="233">
        <v>429</v>
      </c>
      <c r="W26" s="233">
        <v>553</v>
      </c>
      <c r="X26" s="227">
        <v>1038</v>
      </c>
      <c r="Y26" s="227">
        <v>1061</v>
      </c>
      <c r="Z26" s="227">
        <v>3872</v>
      </c>
      <c r="AA26" s="227">
        <v>500</v>
      </c>
      <c r="AB26" s="227">
        <v>1300</v>
      </c>
      <c r="AC26" s="227">
        <v>500</v>
      </c>
      <c r="AD26" s="227"/>
      <c r="AE26" s="234">
        <v>7</v>
      </c>
      <c r="AF26" s="85"/>
      <c r="AG26" s="61"/>
      <c r="AH26" s="61"/>
    </row>
    <row r="27" spans="1:34" s="49" customFormat="1" x14ac:dyDescent="0.25">
      <c r="A27" s="70">
        <v>20</v>
      </c>
      <c r="B27" s="235" t="s">
        <v>19</v>
      </c>
      <c r="C27" s="236" t="s">
        <v>33</v>
      </c>
      <c r="D27" s="237">
        <f>VLOOKUP(O27,{0,1;1000,2;3000,3;6000,4;10000,5;15000,6;21000,7;28000,8;36000,9;45000,10;55000,11;66000,12;78000,13;91000,14;105000,15;120000,16;136000,17;153000,18;171000,19;190000,20},2)</f>
        <v>4</v>
      </c>
      <c r="E27" s="236" t="s">
        <v>426</v>
      </c>
      <c r="F27" s="238">
        <v>50</v>
      </c>
      <c r="G27" s="236">
        <v>15</v>
      </c>
      <c r="H27" s="236">
        <v>0</v>
      </c>
      <c r="I27" s="236">
        <v>6</v>
      </c>
      <c r="J27" s="236">
        <v>3</v>
      </c>
      <c r="K27" s="236">
        <v>5</v>
      </c>
      <c r="L27" s="236">
        <v>1</v>
      </c>
      <c r="M27" s="236">
        <v>-2</v>
      </c>
      <c r="N27" s="236"/>
      <c r="O27" s="239">
        <f t="shared" si="0"/>
        <v>6291</v>
      </c>
      <c r="P27" s="240">
        <v>0</v>
      </c>
      <c r="Q27" s="236">
        <v>250</v>
      </c>
      <c r="R27" s="236">
        <v>250</v>
      </c>
      <c r="S27" s="236">
        <v>250</v>
      </c>
      <c r="T27" s="241">
        <v>250</v>
      </c>
      <c r="U27" s="241">
        <v>1700</v>
      </c>
      <c r="V27" s="241">
        <v>250</v>
      </c>
      <c r="W27" s="241">
        <v>553</v>
      </c>
      <c r="X27" s="241">
        <v>1038</v>
      </c>
      <c r="Y27" s="241">
        <v>250</v>
      </c>
      <c r="Z27" s="250">
        <v>250</v>
      </c>
      <c r="AA27" s="250">
        <v>500</v>
      </c>
      <c r="AB27" s="241">
        <v>250</v>
      </c>
      <c r="AC27" s="250">
        <v>500</v>
      </c>
      <c r="AD27" s="241"/>
      <c r="AE27" s="244"/>
      <c r="AG27" s="61"/>
      <c r="AH27" s="61"/>
    </row>
    <row r="28" spans="1:34" s="49" customFormat="1" x14ac:dyDescent="0.25">
      <c r="A28" s="70">
        <v>21</v>
      </c>
      <c r="B28" s="235" t="s">
        <v>20</v>
      </c>
      <c r="C28" s="236" t="s">
        <v>33</v>
      </c>
      <c r="D28" s="237">
        <f>VLOOKUP(O28,{0,1;1000,2;3000,3;6000,4;10000,5;15000,6;21000,7;28000,8;36000,9;45000,10;55000,11;66000,12;78000,13;91000,14;105000,15;120000,16;136000,17;153000,18;171000,19;190000,20},2)</f>
        <v>3</v>
      </c>
      <c r="E28" s="236" t="s">
        <v>426</v>
      </c>
      <c r="F28" s="238">
        <v>36</v>
      </c>
      <c r="G28" s="236">
        <v>17</v>
      </c>
      <c r="H28" s="236">
        <v>2</v>
      </c>
      <c r="I28" s="236">
        <v>6</v>
      </c>
      <c r="J28" s="236">
        <v>5</v>
      </c>
      <c r="K28" s="236">
        <v>6</v>
      </c>
      <c r="L28" s="236">
        <v>3</v>
      </c>
      <c r="M28" s="236">
        <v>0</v>
      </c>
      <c r="N28" s="236"/>
      <c r="O28" s="239">
        <f t="shared" si="0"/>
        <v>3250</v>
      </c>
      <c r="P28" s="240">
        <v>0</v>
      </c>
      <c r="Q28" s="236">
        <v>250</v>
      </c>
      <c r="R28" s="236">
        <v>250</v>
      </c>
      <c r="S28" s="236">
        <v>250</v>
      </c>
      <c r="T28" s="241">
        <v>250</v>
      </c>
      <c r="U28" s="241">
        <v>250</v>
      </c>
      <c r="V28" s="241">
        <v>250</v>
      </c>
      <c r="W28" s="241">
        <v>0</v>
      </c>
      <c r="X28" s="241">
        <v>0</v>
      </c>
      <c r="Y28" s="241">
        <v>250</v>
      </c>
      <c r="Z28" s="250">
        <v>250</v>
      </c>
      <c r="AA28" s="250">
        <v>500</v>
      </c>
      <c r="AB28" s="241">
        <v>250</v>
      </c>
      <c r="AC28" s="250">
        <v>500</v>
      </c>
      <c r="AD28" s="241"/>
      <c r="AE28" s="244"/>
      <c r="AG28" s="61"/>
      <c r="AH28" s="61"/>
    </row>
    <row r="29" spans="1:34" s="49" customFormat="1" x14ac:dyDescent="0.25">
      <c r="A29" s="70">
        <v>22</v>
      </c>
      <c r="B29" s="235" t="s">
        <v>21</v>
      </c>
      <c r="C29" s="236" t="s">
        <v>33</v>
      </c>
      <c r="D29" s="237">
        <f>VLOOKUP(O29,{0,1;1000,2;3000,3;6000,4;10000,5;15000,6;21000,7;28000,8;36000,9;45000,10;55000,11;66000,12;78000,13;91000,14;105000,15;120000,16;136000,17;153000,18;171000,19;190000,20},2)</f>
        <v>3</v>
      </c>
      <c r="E29" s="236" t="s">
        <v>426</v>
      </c>
      <c r="F29" s="238">
        <v>41</v>
      </c>
      <c r="G29" s="236">
        <v>16</v>
      </c>
      <c r="H29" s="236">
        <v>1</v>
      </c>
      <c r="I29" s="236">
        <v>5</v>
      </c>
      <c r="J29" s="236">
        <v>4</v>
      </c>
      <c r="K29" s="236">
        <v>5</v>
      </c>
      <c r="L29" s="236">
        <v>2</v>
      </c>
      <c r="M29" s="236">
        <v>0</v>
      </c>
      <c r="N29" s="236"/>
      <c r="O29" s="239">
        <f t="shared" si="0"/>
        <v>3250</v>
      </c>
      <c r="P29" s="240">
        <v>0</v>
      </c>
      <c r="Q29" s="236">
        <v>250</v>
      </c>
      <c r="R29" s="236">
        <v>250</v>
      </c>
      <c r="S29" s="236">
        <v>250</v>
      </c>
      <c r="T29" s="241">
        <v>250</v>
      </c>
      <c r="U29" s="241">
        <v>250</v>
      </c>
      <c r="V29" s="241">
        <v>250</v>
      </c>
      <c r="W29" s="241">
        <v>0</v>
      </c>
      <c r="X29" s="241">
        <v>0</v>
      </c>
      <c r="Y29" s="241">
        <v>250</v>
      </c>
      <c r="Z29" s="250">
        <v>250</v>
      </c>
      <c r="AA29" s="250">
        <v>500</v>
      </c>
      <c r="AB29" s="241">
        <v>250</v>
      </c>
      <c r="AC29" s="250">
        <v>500</v>
      </c>
      <c r="AD29" s="241"/>
      <c r="AE29" s="244"/>
      <c r="AG29" s="61"/>
      <c r="AH29" s="61"/>
    </row>
    <row r="30" spans="1:34" s="49" customFormat="1" x14ac:dyDescent="0.25">
      <c r="A30" s="70">
        <v>23</v>
      </c>
      <c r="B30" s="235" t="s">
        <v>22</v>
      </c>
      <c r="C30" s="236" t="s">
        <v>33</v>
      </c>
      <c r="D30" s="237">
        <f>VLOOKUP(O30,{0,1;1000,2;3000,3;6000,4;10000,5;15000,6;21000,7;28000,8;36000,9;45000,10;55000,11;66000,12;78000,13;91000,14;105000,15;120000,16;136000,17;153000,18;171000,19;190000,20},2)</f>
        <v>3</v>
      </c>
      <c r="E30" s="236" t="s">
        <v>426</v>
      </c>
      <c r="F30" s="238">
        <v>34</v>
      </c>
      <c r="G30" s="236">
        <v>15</v>
      </c>
      <c r="H30" s="236">
        <v>4</v>
      </c>
      <c r="I30" s="236">
        <v>5</v>
      </c>
      <c r="J30" s="236">
        <v>3</v>
      </c>
      <c r="K30" s="236">
        <v>4</v>
      </c>
      <c r="L30" s="236">
        <v>1</v>
      </c>
      <c r="M30" s="236">
        <v>1</v>
      </c>
      <c r="N30" s="236"/>
      <c r="O30" s="239">
        <f t="shared" si="0"/>
        <v>3303</v>
      </c>
      <c r="P30" s="240">
        <v>0</v>
      </c>
      <c r="Q30" s="236">
        <v>250</v>
      </c>
      <c r="R30" s="236">
        <v>250</v>
      </c>
      <c r="S30" s="236">
        <v>250</v>
      </c>
      <c r="T30" s="241">
        <v>250</v>
      </c>
      <c r="U30" s="241">
        <v>250</v>
      </c>
      <c r="V30" s="241">
        <v>250</v>
      </c>
      <c r="W30" s="241">
        <v>553</v>
      </c>
      <c r="X30" s="241">
        <v>0</v>
      </c>
      <c r="Y30" s="241">
        <v>0</v>
      </c>
      <c r="Z30" s="241">
        <v>0</v>
      </c>
      <c r="AA30" s="250">
        <v>500</v>
      </c>
      <c r="AB30" s="241">
        <v>250</v>
      </c>
      <c r="AC30" s="250">
        <v>500</v>
      </c>
      <c r="AD30" s="241"/>
      <c r="AE30" s="244"/>
      <c r="AG30" s="61"/>
      <c r="AH30" s="61"/>
    </row>
    <row r="31" spans="1:34" s="49" customFormat="1" x14ac:dyDescent="0.25">
      <c r="A31" s="70">
        <v>24</v>
      </c>
      <c r="B31" s="252"/>
      <c r="C31" s="253"/>
      <c r="D31" s="254"/>
      <c r="E31" s="253"/>
      <c r="F31" s="255"/>
      <c r="G31" s="253"/>
      <c r="H31" s="253"/>
      <c r="I31" s="253"/>
      <c r="J31" s="253"/>
      <c r="K31" s="253"/>
      <c r="L31" s="253"/>
      <c r="M31" s="253"/>
      <c r="N31" s="253"/>
      <c r="O31" s="256"/>
      <c r="P31" s="257"/>
      <c r="Q31" s="253"/>
      <c r="R31" s="253"/>
      <c r="S31" s="253"/>
      <c r="T31" s="258"/>
      <c r="U31" s="258"/>
      <c r="V31" s="258"/>
      <c r="W31" s="258"/>
      <c r="X31" s="258"/>
      <c r="Y31" s="259"/>
      <c r="Z31" s="259"/>
      <c r="AA31" s="259"/>
      <c r="AB31" s="259"/>
      <c r="AC31" s="259"/>
      <c r="AD31" s="258"/>
      <c r="AE31" s="260"/>
      <c r="AG31" s="61"/>
      <c r="AH31" s="61"/>
    </row>
    <row r="32" spans="1:34" s="47" customFormat="1" x14ac:dyDescent="0.25">
      <c r="A32" s="44"/>
      <c r="B32" s="1"/>
      <c r="C32" s="1"/>
      <c r="D32" s="1"/>
      <c r="E32" s="2"/>
      <c r="F32" s="108"/>
      <c r="G32" s="2"/>
      <c r="H32" s="2"/>
      <c r="I32" s="2"/>
      <c r="J32" s="2"/>
      <c r="K32" s="2"/>
      <c r="L32" s="2"/>
      <c r="M32" s="2"/>
      <c r="N32" s="2"/>
      <c r="O32" s="2"/>
      <c r="P32" s="1"/>
      <c r="Q32" s="1"/>
      <c r="R32" s="1"/>
      <c r="S32" s="1"/>
      <c r="T32" s="1"/>
      <c r="U32" s="1"/>
      <c r="V32" s="1"/>
      <c r="W32" s="1"/>
      <c r="X32" s="1"/>
      <c r="Y32" s="1"/>
      <c r="Z32" s="1"/>
      <c r="AA32" s="1"/>
      <c r="AB32" s="1"/>
      <c r="AC32" s="1"/>
      <c r="AD32" s="1"/>
      <c r="AE32"/>
      <c r="AG32" s="62"/>
      <c r="AH32" s="62"/>
    </row>
    <row r="33" spans="1:34" s="47" customFormat="1" x14ac:dyDescent="0.25">
      <c r="A33" s="44"/>
      <c r="B33" s="1"/>
      <c r="C33" s="1"/>
      <c r="D33" s="1"/>
      <c r="E33" s="2"/>
      <c r="F33" s="108"/>
      <c r="G33" s="2"/>
      <c r="H33" s="2"/>
      <c r="I33" s="2"/>
      <c r="J33" s="2"/>
      <c r="K33" s="2"/>
      <c r="L33" s="2"/>
      <c r="M33" s="2"/>
      <c r="N33" s="2"/>
      <c r="O33" s="2"/>
      <c r="P33" s="1"/>
      <c r="Q33" s="1"/>
      <c r="R33" s="1"/>
      <c r="S33" s="1"/>
      <c r="T33" s="1"/>
      <c r="U33" s="1"/>
      <c r="V33" s="1"/>
      <c r="W33" s="1"/>
      <c r="X33" s="1"/>
      <c r="Y33" s="1"/>
      <c r="Z33" s="1"/>
      <c r="AA33" s="1"/>
      <c r="AB33" s="1"/>
      <c r="AC33" s="1"/>
      <c r="AD33" s="1"/>
      <c r="AE33"/>
      <c r="AG33" s="62"/>
      <c r="AH33" s="62"/>
    </row>
    <row r="34" spans="1:34" s="47" customFormat="1" x14ac:dyDescent="0.25">
      <c r="A34" s="44"/>
      <c r="B34" s="1"/>
      <c r="C34" s="1"/>
      <c r="D34" s="1"/>
      <c r="E34" s="2"/>
      <c r="F34" s="108"/>
      <c r="G34" s="2"/>
      <c r="H34" s="2"/>
      <c r="I34" s="2"/>
      <c r="J34" s="2"/>
      <c r="K34" s="2"/>
      <c r="L34" s="2"/>
      <c r="M34" s="2"/>
      <c r="N34" s="2"/>
      <c r="O34" s="2"/>
      <c r="P34" s="1"/>
      <c r="Q34" s="1"/>
      <c r="R34" s="1"/>
      <c r="S34" s="1"/>
      <c r="T34" s="1"/>
      <c r="U34" s="1"/>
      <c r="V34" s="1"/>
      <c r="W34" s="1"/>
      <c r="X34" s="1"/>
      <c r="Y34" s="1"/>
      <c r="Z34" s="1"/>
      <c r="AA34" s="1"/>
      <c r="AB34" s="1"/>
      <c r="AC34" s="1"/>
      <c r="AD34" s="1"/>
      <c r="AE34"/>
      <c r="AG34" s="62"/>
      <c r="AH34" s="62"/>
    </row>
    <row r="35" spans="1:34" s="47" customFormat="1" x14ac:dyDescent="0.25">
      <c r="A35" s="44"/>
      <c r="B35" s="284" t="s">
        <v>946</v>
      </c>
      <c r="C35" s="1"/>
      <c r="D35" s="1"/>
      <c r="E35" s="2"/>
      <c r="F35" s="108"/>
      <c r="G35" s="2"/>
      <c r="H35" s="2"/>
      <c r="I35" s="2"/>
      <c r="J35" s="2"/>
      <c r="K35" s="2"/>
      <c r="L35" s="2"/>
      <c r="M35" s="2"/>
      <c r="N35" s="2"/>
      <c r="O35" s="2"/>
      <c r="P35" s="1"/>
      <c r="Q35" s="1"/>
      <c r="R35" s="1"/>
      <c r="S35" s="1"/>
      <c r="T35" s="1"/>
      <c r="U35" s="1"/>
      <c r="V35" s="1"/>
      <c r="W35" s="1"/>
      <c r="X35" s="1"/>
      <c r="Y35" s="1"/>
      <c r="Z35" s="1"/>
      <c r="AA35" s="1"/>
      <c r="AB35" s="1"/>
      <c r="AC35" s="1"/>
      <c r="AD35" s="1"/>
      <c r="AE35"/>
      <c r="AG35" s="62"/>
      <c r="AH35" s="62"/>
    </row>
    <row r="36" spans="1:34" s="47" customFormat="1" x14ac:dyDescent="0.25">
      <c r="A36" s="44"/>
      <c r="B36" s="1"/>
      <c r="C36" s="1"/>
      <c r="D36" s="1"/>
      <c r="E36" s="2"/>
      <c r="F36" s="108"/>
      <c r="G36" s="2"/>
      <c r="H36" s="2"/>
      <c r="I36" s="2"/>
      <c r="J36" s="2"/>
      <c r="K36" s="2"/>
      <c r="L36" s="2"/>
      <c r="M36" s="2"/>
      <c r="N36" s="2"/>
      <c r="O36" s="2"/>
      <c r="P36" s="1"/>
      <c r="Q36" s="1"/>
      <c r="R36" s="1"/>
      <c r="S36" s="1"/>
      <c r="T36" s="1"/>
      <c r="U36" s="1"/>
      <c r="V36" s="1"/>
      <c r="W36" s="1"/>
      <c r="X36" s="1"/>
      <c r="Y36" s="1"/>
      <c r="Z36" s="1"/>
      <c r="AA36" s="1"/>
      <c r="AB36" s="1"/>
      <c r="AC36" s="1"/>
      <c r="AD36" s="1"/>
      <c r="AE36"/>
      <c r="AG36" s="62"/>
      <c r="AH36" s="62"/>
    </row>
    <row r="37" spans="1:34" s="89" customFormat="1" x14ac:dyDescent="0.25">
      <c r="A37" s="86"/>
      <c r="B37" s="107" t="s">
        <v>27</v>
      </c>
      <c r="C37" s="106"/>
      <c r="D37" s="101">
        <v>5</v>
      </c>
      <c r="E37" s="101" t="s">
        <v>238</v>
      </c>
      <c r="F37" s="110">
        <v>53</v>
      </c>
      <c r="G37" s="101">
        <v>16</v>
      </c>
      <c r="H37" s="101">
        <v>1</v>
      </c>
      <c r="I37" s="101">
        <v>9</v>
      </c>
      <c r="J37" s="101">
        <v>6</v>
      </c>
      <c r="K37" s="101">
        <v>8</v>
      </c>
      <c r="L37" s="101">
        <v>2</v>
      </c>
      <c r="M37" s="101">
        <v>-1</v>
      </c>
      <c r="N37" s="101"/>
      <c r="O37" s="99">
        <f>SUM(P37:X37)</f>
        <v>10000</v>
      </c>
      <c r="P37" s="99">
        <v>10000</v>
      </c>
      <c r="Q37" s="101">
        <v>0</v>
      </c>
      <c r="R37" s="101">
        <v>0</v>
      </c>
      <c r="S37" s="101">
        <v>0</v>
      </c>
      <c r="T37" s="101">
        <v>0</v>
      </c>
      <c r="U37" s="102">
        <v>0</v>
      </c>
      <c r="V37" s="102">
        <v>0</v>
      </c>
      <c r="W37" s="102"/>
      <c r="X37" s="102"/>
      <c r="Y37" s="102"/>
      <c r="Z37" s="102"/>
      <c r="AA37" s="102"/>
      <c r="AB37" s="102"/>
      <c r="AC37" s="102"/>
      <c r="AD37" s="102"/>
      <c r="AE37" s="105"/>
      <c r="AG37" s="70"/>
      <c r="AH37" s="70"/>
    </row>
    <row r="38" spans="1:34" s="89" customFormat="1" x14ac:dyDescent="0.25">
      <c r="A38" s="86"/>
      <c r="B38" s="107" t="s">
        <v>2</v>
      </c>
      <c r="C38" s="106"/>
      <c r="D38" s="188"/>
      <c r="E38" s="101" t="s">
        <v>362</v>
      </c>
      <c r="F38" s="110">
        <v>30</v>
      </c>
      <c r="G38" s="101">
        <v>16</v>
      </c>
      <c r="H38" s="101">
        <v>1</v>
      </c>
      <c r="I38" s="101">
        <v>4</v>
      </c>
      <c r="J38" s="101">
        <v>2</v>
      </c>
      <c r="K38" s="101">
        <v>5</v>
      </c>
      <c r="L38" s="101">
        <v>1</v>
      </c>
      <c r="M38" s="101">
        <v>1</v>
      </c>
      <c r="N38" s="101"/>
      <c r="O38" s="186"/>
      <c r="P38" s="99">
        <v>0</v>
      </c>
      <c r="Q38" s="101">
        <v>1000</v>
      </c>
      <c r="R38" s="101">
        <v>250</v>
      </c>
      <c r="S38" s="101">
        <v>250</v>
      </c>
      <c r="T38" s="102">
        <v>250</v>
      </c>
      <c r="U38" s="102">
        <v>1700</v>
      </c>
      <c r="V38" s="102">
        <v>0</v>
      </c>
      <c r="W38" s="102"/>
      <c r="X38" s="102"/>
      <c r="Y38" s="102"/>
      <c r="Z38" s="102"/>
      <c r="AA38" s="102"/>
      <c r="AB38" s="102"/>
      <c r="AC38" s="102"/>
      <c r="AD38" s="102"/>
      <c r="AE38" s="105"/>
      <c r="AG38" s="70"/>
      <c r="AH38" s="70"/>
    </row>
    <row r="39" spans="1:34" s="89" customFormat="1" x14ac:dyDescent="0.25">
      <c r="A39" s="86"/>
      <c r="B39" s="107" t="s">
        <v>6</v>
      </c>
      <c r="C39" s="106"/>
      <c r="D39" s="188"/>
      <c r="E39" s="101" t="s">
        <v>238</v>
      </c>
      <c r="F39" s="110">
        <v>24</v>
      </c>
      <c r="G39" s="101">
        <v>14</v>
      </c>
      <c r="H39" s="101">
        <v>3</v>
      </c>
      <c r="I39" s="101">
        <v>4</v>
      </c>
      <c r="J39" s="101">
        <v>0</v>
      </c>
      <c r="K39" s="101">
        <v>4</v>
      </c>
      <c r="L39" s="101">
        <v>-1</v>
      </c>
      <c r="M39" s="101">
        <v>-1</v>
      </c>
      <c r="N39" s="101"/>
      <c r="O39" s="186"/>
      <c r="P39" s="99">
        <v>0</v>
      </c>
      <c r="Q39" s="101">
        <v>1000</v>
      </c>
      <c r="R39" s="101">
        <v>1200</v>
      </c>
      <c r="S39" s="101">
        <v>830</v>
      </c>
      <c r="T39" s="101">
        <v>500</v>
      </c>
      <c r="U39" s="102">
        <v>1700</v>
      </c>
      <c r="V39" s="102">
        <v>0</v>
      </c>
      <c r="W39" s="102"/>
      <c r="X39" s="102"/>
      <c r="Y39" s="102"/>
      <c r="Z39" s="102"/>
      <c r="AA39" s="102"/>
      <c r="AB39" s="102"/>
      <c r="AC39" s="102"/>
      <c r="AD39" s="102"/>
      <c r="AE39" s="105">
        <v>10</v>
      </c>
      <c r="AG39" s="70"/>
      <c r="AH39" s="70"/>
    </row>
    <row r="40" spans="1:34" s="89" customFormat="1" x14ac:dyDescent="0.25">
      <c r="A40" s="86"/>
      <c r="B40" s="107" t="s">
        <v>14</v>
      </c>
      <c r="C40" s="106"/>
      <c r="D40" s="188"/>
      <c r="E40" s="98" t="s">
        <v>238</v>
      </c>
      <c r="F40" s="111">
        <v>33</v>
      </c>
      <c r="G40" s="98">
        <v>16</v>
      </c>
      <c r="H40" s="98">
        <v>1</v>
      </c>
      <c r="I40" s="98">
        <v>2</v>
      </c>
      <c r="J40" s="98">
        <v>2</v>
      </c>
      <c r="K40" s="98">
        <v>3</v>
      </c>
      <c r="L40" s="98">
        <v>3</v>
      </c>
      <c r="M40" s="98">
        <v>-1</v>
      </c>
      <c r="N40" s="98"/>
      <c r="O40" s="186"/>
      <c r="P40" s="100">
        <v>0</v>
      </c>
      <c r="Q40" s="98">
        <v>1000</v>
      </c>
      <c r="R40" s="98">
        <v>1200</v>
      </c>
      <c r="S40" s="98">
        <v>830</v>
      </c>
      <c r="T40" s="101">
        <v>0</v>
      </c>
      <c r="U40" s="102">
        <v>0</v>
      </c>
      <c r="V40" s="102">
        <v>0</v>
      </c>
      <c r="W40" s="102"/>
      <c r="X40" s="103"/>
      <c r="Y40" s="103"/>
      <c r="Z40" s="103"/>
      <c r="AA40" s="103"/>
      <c r="AB40" s="103"/>
      <c r="AC40" s="103"/>
      <c r="AD40" s="103"/>
      <c r="AE40" s="104">
        <v>10</v>
      </c>
      <c r="AG40" s="70"/>
      <c r="AH40" s="70"/>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359A3-031F-463B-B6C8-AD2B3FD77338}">
  <dimension ref="A1:AH49"/>
  <sheetViews>
    <sheetView zoomScaleNormal="100" workbookViewId="0">
      <pane xSplit="5" topLeftCell="F1" activePane="topRight" state="frozen"/>
      <selection pane="topRight" activeCell="F4" sqref="F4:AE4"/>
    </sheetView>
  </sheetViews>
  <sheetFormatPr defaultRowHeight="15" x14ac:dyDescent="0.25"/>
  <cols>
    <col min="1" max="1" width="6.7109375" style="44" customWidth="1"/>
    <col min="2" max="2" width="12.140625" style="1" bestFit="1" customWidth="1"/>
    <col min="3" max="3" width="10.42578125" style="1" customWidth="1"/>
    <col min="4" max="4" width="7.28515625" style="1" customWidth="1"/>
    <col min="5" max="5" width="9.140625" style="2"/>
    <col min="6" max="6" width="15.140625" style="2" customWidth="1"/>
    <col min="7" max="7" width="5.85546875" style="2" customWidth="1"/>
    <col min="8" max="8" width="6.42578125" style="2" customWidth="1"/>
    <col min="9" max="9" width="7" style="2" bestFit="1" customWidth="1"/>
    <col min="10" max="10" width="6.28515625" style="2" bestFit="1" customWidth="1"/>
    <col min="11" max="11" width="4.7109375" style="2" bestFit="1" customWidth="1"/>
    <col min="12" max="12" width="4.140625" style="2" bestFit="1" customWidth="1"/>
    <col min="13" max="13" width="4.7109375" style="2" bestFit="1" customWidth="1"/>
    <col min="14" max="14" width="10" style="2" customWidth="1"/>
    <col min="15" max="15" width="7" style="2" bestFit="1" customWidth="1"/>
    <col min="16" max="16" width="7" style="1" bestFit="1" customWidth="1"/>
    <col min="17" max="19" width="5.42578125" style="1" bestFit="1" customWidth="1"/>
    <col min="20" max="20" width="4.5703125" style="1" bestFit="1" customWidth="1"/>
    <col min="21" max="21" width="5.42578125" style="1" bestFit="1" customWidth="1"/>
    <col min="22" max="23" width="5.42578125" style="1" customWidth="1"/>
    <col min="24" max="24" width="5.42578125" style="1" bestFit="1" customWidth="1"/>
    <col min="25" max="30" width="5.42578125" style="1" customWidth="1"/>
    <col min="33" max="33" width="8.7109375" style="1" bestFit="1" customWidth="1"/>
    <col min="34" max="34" width="6.5703125" bestFit="1" customWidth="1"/>
  </cols>
  <sheetData>
    <row r="1" spans="1:34" ht="19.5" thickBot="1" x14ac:dyDescent="0.35">
      <c r="A1" s="69" t="s">
        <v>926</v>
      </c>
    </row>
    <row r="2" spans="1:34" s="47" customFormat="1" x14ac:dyDescent="0.25">
      <c r="A2" s="62" t="s">
        <v>220</v>
      </c>
      <c r="B2" s="50"/>
      <c r="C2" s="51" t="s">
        <v>243</v>
      </c>
      <c r="D2" s="51" t="s">
        <v>39</v>
      </c>
      <c r="E2" s="51" t="s">
        <v>38</v>
      </c>
      <c r="F2" s="51" t="s">
        <v>231</v>
      </c>
      <c r="G2" s="51" t="s">
        <v>355</v>
      </c>
      <c r="H2" s="51" t="s">
        <v>246</v>
      </c>
      <c r="I2" s="51" t="s">
        <v>233</v>
      </c>
      <c r="J2" s="51" t="s">
        <v>232</v>
      </c>
      <c r="K2" s="51" t="s">
        <v>235</v>
      </c>
      <c r="L2" s="51" t="s">
        <v>236</v>
      </c>
      <c r="M2" s="51" t="s">
        <v>237</v>
      </c>
      <c r="N2" s="51" t="s">
        <v>962</v>
      </c>
      <c r="O2" s="52" t="s">
        <v>24</v>
      </c>
      <c r="P2" s="52" t="s">
        <v>45</v>
      </c>
      <c r="Q2" s="51" t="s">
        <v>43</v>
      </c>
      <c r="R2" s="51" t="s">
        <v>44</v>
      </c>
      <c r="S2" s="51" t="s">
        <v>194</v>
      </c>
      <c r="T2" s="68" t="s">
        <v>219</v>
      </c>
      <c r="U2" s="68" t="s">
        <v>244</v>
      </c>
      <c r="V2" s="68" t="s">
        <v>356</v>
      </c>
      <c r="W2" s="68" t="s">
        <v>424</v>
      </c>
      <c r="X2" s="68" t="s">
        <v>425</v>
      </c>
      <c r="Y2" s="68" t="s">
        <v>853</v>
      </c>
      <c r="Z2" s="68" t="s">
        <v>856</v>
      </c>
      <c r="AA2" s="68" t="s">
        <v>927</v>
      </c>
      <c r="AB2" s="68" t="s">
        <v>993</v>
      </c>
      <c r="AC2" s="68" t="s">
        <v>999</v>
      </c>
      <c r="AD2" s="68"/>
      <c r="AE2" s="53" t="s">
        <v>46</v>
      </c>
      <c r="AG2" s="56" t="s">
        <v>217</v>
      </c>
      <c r="AH2" s="63"/>
    </row>
    <row r="3" spans="1:34" s="48" customFormat="1" x14ac:dyDescent="0.25">
      <c r="A3" s="301" t="s">
        <v>221</v>
      </c>
      <c r="B3" s="74" t="s">
        <v>9</v>
      </c>
      <c r="C3" s="75" t="s">
        <v>36</v>
      </c>
      <c r="D3" s="187">
        <f>VLOOKUP(O3,{0,1;1000,2;3000,3;6000,4;10000,5;15000,6;21000,7;28000,8;36000,9;45000,10;55000,11;66000,12;78000,13;91000,14;105000,15;120000,16;136000,17;153000,18;171000,19;190000,20},2)</f>
        <v>6</v>
      </c>
      <c r="E3" s="75" t="s">
        <v>238</v>
      </c>
      <c r="F3" s="286">
        <v>55</v>
      </c>
      <c r="G3" s="75">
        <v>20</v>
      </c>
      <c r="H3" s="75">
        <v>2</v>
      </c>
      <c r="I3" s="75">
        <v>8</v>
      </c>
      <c r="J3" s="75">
        <v>5</v>
      </c>
      <c r="K3" s="75">
        <v>6</v>
      </c>
      <c r="L3" s="75">
        <v>1</v>
      </c>
      <c r="M3" s="75">
        <v>0</v>
      </c>
      <c r="N3" s="75"/>
      <c r="O3" s="81">
        <f t="shared" ref="O3:O4" si="0">SUM(P3:AD3)</f>
        <v>15003</v>
      </c>
      <c r="P3" s="76">
        <v>0</v>
      </c>
      <c r="Q3" s="75">
        <v>250</v>
      </c>
      <c r="R3" s="75">
        <v>250</v>
      </c>
      <c r="S3" s="75">
        <v>250</v>
      </c>
      <c r="T3" s="77">
        <v>250</v>
      </c>
      <c r="U3" s="77">
        <v>1700</v>
      </c>
      <c r="V3" s="77">
        <v>929</v>
      </c>
      <c r="W3" s="77">
        <v>553</v>
      </c>
      <c r="X3" s="77">
        <v>1338</v>
      </c>
      <c r="Y3" s="77">
        <v>1061</v>
      </c>
      <c r="Z3" s="77">
        <v>3872</v>
      </c>
      <c r="AA3" s="77">
        <v>2750</v>
      </c>
      <c r="AB3" s="77">
        <v>1300</v>
      </c>
      <c r="AC3" s="77">
        <v>500</v>
      </c>
      <c r="AD3" s="77"/>
      <c r="AE3" s="113">
        <v>12</v>
      </c>
      <c r="AG3" s="57" t="s">
        <v>39</v>
      </c>
      <c r="AH3" s="55" t="s">
        <v>24</v>
      </c>
    </row>
    <row r="4" spans="1:34" s="203" customFormat="1" x14ac:dyDescent="0.25">
      <c r="A4" s="300" t="s">
        <v>936</v>
      </c>
      <c r="B4" s="112" t="s">
        <v>23</v>
      </c>
      <c r="C4" s="71" t="s">
        <v>37</v>
      </c>
      <c r="D4" s="194">
        <f>VLOOKUP(O4,{0,1;1000,2;3000,3;6000,4;10000,5;15000,6;21000,7;28000,8;36000,9;45000,10;55000,11;66000,12;78000,13;91000,14;105000,15;120000,16;136000,17;153000,18;171000,19;190000,20},2)</f>
        <v>6</v>
      </c>
      <c r="E4" s="71" t="s">
        <v>242</v>
      </c>
      <c r="F4" s="287">
        <v>46</v>
      </c>
      <c r="G4" s="71">
        <v>17</v>
      </c>
      <c r="H4" s="71">
        <v>3</v>
      </c>
      <c r="I4" s="71">
        <v>8</v>
      </c>
      <c r="J4" s="71">
        <v>8</v>
      </c>
      <c r="K4" s="71">
        <v>6</v>
      </c>
      <c r="L4" s="71">
        <v>6</v>
      </c>
      <c r="M4" s="71">
        <v>1</v>
      </c>
      <c r="N4" s="71"/>
      <c r="O4" s="195">
        <f t="shared" si="0"/>
        <v>15553</v>
      </c>
      <c r="P4" s="196">
        <v>0</v>
      </c>
      <c r="Q4" s="71">
        <v>1000</v>
      </c>
      <c r="R4" s="71">
        <v>1200</v>
      </c>
      <c r="S4" s="71">
        <v>830</v>
      </c>
      <c r="T4" s="72">
        <v>500</v>
      </c>
      <c r="U4" s="72">
        <v>0</v>
      </c>
      <c r="V4" s="72">
        <v>429</v>
      </c>
      <c r="W4" s="72">
        <v>1323</v>
      </c>
      <c r="X4" s="72">
        <v>1038</v>
      </c>
      <c r="Y4" s="197">
        <v>1061</v>
      </c>
      <c r="Z4" s="197">
        <v>3872</v>
      </c>
      <c r="AA4" s="197">
        <v>2500</v>
      </c>
      <c r="AB4" s="197">
        <v>1300</v>
      </c>
      <c r="AC4" s="197">
        <v>500</v>
      </c>
      <c r="AD4" s="72"/>
      <c r="AE4" s="73">
        <v>21</v>
      </c>
      <c r="AG4" s="204">
        <v>1</v>
      </c>
      <c r="AH4" s="205">
        <v>0</v>
      </c>
    </row>
    <row r="5" spans="1:34" s="203" customFormat="1" x14ac:dyDescent="0.25">
      <c r="A5" s="202" t="s">
        <v>223</v>
      </c>
      <c r="B5" s="261"/>
      <c r="C5" s="262"/>
      <c r="D5" s="263"/>
      <c r="E5" s="262"/>
      <c r="F5" s="288"/>
      <c r="G5" s="262"/>
      <c r="H5" s="262"/>
      <c r="I5" s="262"/>
      <c r="J5" s="262"/>
      <c r="K5" s="262"/>
      <c r="L5" s="262"/>
      <c r="M5" s="262"/>
      <c r="N5" s="262"/>
      <c r="O5" s="262"/>
      <c r="P5" s="262"/>
      <c r="Q5" s="262"/>
      <c r="R5" s="262"/>
      <c r="S5" s="262"/>
      <c r="T5" s="264"/>
      <c r="U5" s="264"/>
      <c r="V5" s="264"/>
      <c r="W5" s="264"/>
      <c r="X5" s="264"/>
      <c r="Y5" s="264"/>
      <c r="Z5" s="264"/>
      <c r="AA5" s="264"/>
      <c r="AB5" s="264"/>
      <c r="AC5" s="264"/>
      <c r="AD5" s="264"/>
      <c r="AE5" s="265"/>
      <c r="AG5" s="204">
        <v>2</v>
      </c>
      <c r="AH5" s="206">
        <v>1000</v>
      </c>
    </row>
    <row r="6" spans="1:34" s="207" customFormat="1" x14ac:dyDescent="0.25">
      <c r="A6" s="302" t="s">
        <v>224</v>
      </c>
      <c r="B6" s="74" t="s">
        <v>28</v>
      </c>
      <c r="C6" s="75" t="s">
        <v>35</v>
      </c>
      <c r="D6" s="187">
        <f>VLOOKUP(O6,{0,1;1000,2;3000,3;6000,4;10000,5;15000,6;21000,7;28000,8;36000,9;45000,10;55000,11;66000,12;78000,13;91000,14;105000,15;120000,16;136000,17;153000,18;171000,19;190000,20},2)</f>
        <v>5</v>
      </c>
      <c r="E6" s="75" t="s">
        <v>240</v>
      </c>
      <c r="F6" s="286">
        <v>42</v>
      </c>
      <c r="G6" s="75">
        <v>16</v>
      </c>
      <c r="H6" s="75">
        <v>0</v>
      </c>
      <c r="I6" s="75">
        <v>7</v>
      </c>
      <c r="J6" s="75">
        <v>3</v>
      </c>
      <c r="K6" s="75">
        <v>6</v>
      </c>
      <c r="L6" s="75">
        <v>1</v>
      </c>
      <c r="M6" s="75">
        <v>8</v>
      </c>
      <c r="N6" s="75"/>
      <c r="O6" s="81">
        <f>SUM(P6:AD6)</f>
        <v>14483</v>
      </c>
      <c r="P6" s="76">
        <v>0</v>
      </c>
      <c r="Q6" s="75">
        <v>250</v>
      </c>
      <c r="R6" s="75">
        <v>250</v>
      </c>
      <c r="S6" s="75">
        <v>830</v>
      </c>
      <c r="T6" s="77">
        <v>250</v>
      </c>
      <c r="U6" s="77">
        <v>1700</v>
      </c>
      <c r="V6" s="77">
        <v>429</v>
      </c>
      <c r="W6" s="77">
        <v>553</v>
      </c>
      <c r="X6" s="77">
        <v>1038</v>
      </c>
      <c r="Y6" s="77">
        <v>1061</v>
      </c>
      <c r="Z6" s="77">
        <v>3872</v>
      </c>
      <c r="AA6" s="77">
        <v>2450</v>
      </c>
      <c r="AB6" s="77">
        <v>1300</v>
      </c>
      <c r="AC6" s="77">
        <v>500</v>
      </c>
      <c r="AD6" s="77"/>
      <c r="AE6" s="78">
        <v>29</v>
      </c>
      <c r="AG6" s="204">
        <v>3</v>
      </c>
      <c r="AH6" s="206">
        <v>3000</v>
      </c>
    </row>
    <row r="7" spans="1:34" s="203" customFormat="1" x14ac:dyDescent="0.25">
      <c r="A7" s="202" t="s">
        <v>225</v>
      </c>
      <c r="B7" s="271"/>
      <c r="C7" s="272"/>
      <c r="D7" s="273"/>
      <c r="E7" s="272"/>
      <c r="F7" s="289"/>
      <c r="G7" s="272"/>
      <c r="H7" s="272"/>
      <c r="I7" s="272"/>
      <c r="J7" s="272"/>
      <c r="K7" s="272"/>
      <c r="L7" s="272"/>
      <c r="M7" s="272"/>
      <c r="N7" s="272"/>
      <c r="O7" s="272"/>
      <c r="P7" s="272"/>
      <c r="Q7" s="272"/>
      <c r="R7" s="272"/>
      <c r="S7" s="272"/>
      <c r="T7" s="274"/>
      <c r="U7" s="274"/>
      <c r="V7" s="274"/>
      <c r="W7" s="274"/>
      <c r="X7" s="274"/>
      <c r="Y7" s="274"/>
      <c r="Z7" s="274"/>
      <c r="AA7" s="274"/>
      <c r="AB7" s="274"/>
      <c r="AC7" s="274"/>
      <c r="AD7" s="274"/>
      <c r="AE7" s="275"/>
      <c r="AG7" s="208">
        <v>4</v>
      </c>
      <c r="AH7" s="209">
        <v>6000</v>
      </c>
    </row>
    <row r="8" spans="1:34" s="203" customFormat="1" x14ac:dyDescent="0.25">
      <c r="A8" s="70">
        <v>1</v>
      </c>
      <c r="B8" s="261" t="s">
        <v>919</v>
      </c>
      <c r="C8" s="262" t="s">
        <v>33</v>
      </c>
      <c r="D8" s="263">
        <v>7</v>
      </c>
      <c r="E8" s="262" t="s">
        <v>921</v>
      </c>
      <c r="F8" s="288" t="s">
        <v>609</v>
      </c>
      <c r="G8" s="262">
        <v>12</v>
      </c>
      <c r="H8" s="262">
        <v>2</v>
      </c>
      <c r="I8" s="262">
        <v>4</v>
      </c>
      <c r="J8" s="262">
        <v>5</v>
      </c>
      <c r="K8" s="262">
        <v>0</v>
      </c>
      <c r="L8" s="262">
        <v>4</v>
      </c>
      <c r="M8" s="262">
        <v>1</v>
      </c>
      <c r="N8" s="262"/>
      <c r="O8" s="262"/>
      <c r="P8" s="262"/>
      <c r="Q8" s="262"/>
      <c r="R8" s="262"/>
      <c r="S8" s="262"/>
      <c r="T8" s="264"/>
      <c r="U8" s="264"/>
      <c r="V8" s="264"/>
      <c r="W8" s="264"/>
      <c r="X8" s="264"/>
      <c r="Y8" s="264"/>
      <c r="Z8" s="264"/>
      <c r="AA8" s="264" t="s">
        <v>447</v>
      </c>
      <c r="AB8" s="264"/>
      <c r="AC8" s="264"/>
      <c r="AD8" s="264"/>
      <c r="AE8" s="265"/>
      <c r="AG8" s="208">
        <v>5</v>
      </c>
      <c r="AH8" s="209">
        <v>10000</v>
      </c>
    </row>
    <row r="9" spans="1:34" s="207" customFormat="1" x14ac:dyDescent="0.25">
      <c r="A9" s="202">
        <v>2</v>
      </c>
      <c r="B9" s="261" t="s">
        <v>922</v>
      </c>
      <c r="C9" s="262" t="s">
        <v>33</v>
      </c>
      <c r="D9" s="263">
        <v>6</v>
      </c>
      <c r="E9" s="262" t="s">
        <v>921</v>
      </c>
      <c r="F9" s="288" t="s">
        <v>617</v>
      </c>
      <c r="G9" s="262">
        <v>9</v>
      </c>
      <c r="H9" s="262">
        <v>-1</v>
      </c>
      <c r="I9" s="262">
        <v>4</v>
      </c>
      <c r="J9" s="262">
        <v>2</v>
      </c>
      <c r="K9" s="262">
        <v>1</v>
      </c>
      <c r="L9" s="262">
        <v>3</v>
      </c>
      <c r="M9" s="262">
        <v>2</v>
      </c>
      <c r="N9" s="262"/>
      <c r="O9" s="262"/>
      <c r="P9" s="262"/>
      <c r="Q9" s="262"/>
      <c r="R9" s="262"/>
      <c r="S9" s="262"/>
      <c r="T9" s="264"/>
      <c r="U9" s="264"/>
      <c r="V9" s="264"/>
      <c r="W9" s="264"/>
      <c r="X9" s="264"/>
      <c r="Y9" s="264"/>
      <c r="Z9" s="264"/>
      <c r="AA9" s="264" t="s">
        <v>447</v>
      </c>
      <c r="AB9" s="264"/>
      <c r="AC9" s="264"/>
      <c r="AD9" s="264"/>
      <c r="AE9" s="265"/>
      <c r="AG9" s="208">
        <v>6</v>
      </c>
      <c r="AH9" s="209">
        <v>15000</v>
      </c>
    </row>
    <row r="10" spans="1:34" s="203" customFormat="1" x14ac:dyDescent="0.25">
      <c r="A10" s="202">
        <v>3</v>
      </c>
      <c r="B10" s="261" t="s">
        <v>918</v>
      </c>
      <c r="C10" s="262" t="s">
        <v>33</v>
      </c>
      <c r="D10" s="263">
        <v>7</v>
      </c>
      <c r="E10" s="262" t="s">
        <v>921</v>
      </c>
      <c r="F10" s="288">
        <v>7</v>
      </c>
      <c r="G10" s="262">
        <v>10</v>
      </c>
      <c r="H10" s="262">
        <v>0</v>
      </c>
      <c r="I10" s="262">
        <v>5</v>
      </c>
      <c r="J10" s="262">
        <v>3</v>
      </c>
      <c r="K10" s="262">
        <v>-1</v>
      </c>
      <c r="L10" s="262">
        <v>4</v>
      </c>
      <c r="M10" s="262">
        <v>2</v>
      </c>
      <c r="N10" s="262"/>
      <c r="O10" s="262"/>
      <c r="P10" s="262"/>
      <c r="Q10" s="262"/>
      <c r="R10" s="262"/>
      <c r="S10" s="262"/>
      <c r="T10" s="264"/>
      <c r="U10" s="264"/>
      <c r="V10" s="264"/>
      <c r="W10" s="264"/>
      <c r="X10" s="264"/>
      <c r="Y10" s="264"/>
      <c r="Z10" s="264"/>
      <c r="AA10" s="264" t="s">
        <v>447</v>
      </c>
      <c r="AB10" s="264"/>
      <c r="AC10" s="264"/>
      <c r="AD10" s="264"/>
      <c r="AE10" s="265"/>
      <c r="AG10" s="204">
        <v>7</v>
      </c>
      <c r="AH10" s="206">
        <v>21000</v>
      </c>
    </row>
    <row r="11" spans="1:34" s="203" customFormat="1" x14ac:dyDescent="0.25">
      <c r="A11" s="202">
        <v>4</v>
      </c>
      <c r="B11" s="261" t="s">
        <v>917</v>
      </c>
      <c r="C11" s="262" t="s">
        <v>33</v>
      </c>
      <c r="D11" s="263">
        <v>10</v>
      </c>
      <c r="E11" s="262" t="s">
        <v>921</v>
      </c>
      <c r="F11" s="288" t="s">
        <v>966</v>
      </c>
      <c r="G11" s="262">
        <v>9</v>
      </c>
      <c r="H11" s="262">
        <v>-1</v>
      </c>
      <c r="I11" s="262">
        <v>5</v>
      </c>
      <c r="J11" s="262">
        <v>4</v>
      </c>
      <c r="K11" s="262">
        <v>2</v>
      </c>
      <c r="L11" s="262">
        <v>2</v>
      </c>
      <c r="M11" s="262">
        <v>3</v>
      </c>
      <c r="N11" s="262"/>
      <c r="O11" s="262"/>
      <c r="P11" s="262"/>
      <c r="Q11" s="262"/>
      <c r="R11" s="262"/>
      <c r="S11" s="262"/>
      <c r="T11" s="264"/>
      <c r="U11" s="264"/>
      <c r="V11" s="264"/>
      <c r="W11" s="264"/>
      <c r="X11" s="264"/>
      <c r="Y11" s="264"/>
      <c r="Z11" s="264"/>
      <c r="AA11" s="264" t="s">
        <v>447</v>
      </c>
      <c r="AB11" s="264"/>
      <c r="AC11" s="264"/>
      <c r="AD11" s="264"/>
      <c r="AE11" s="265"/>
      <c r="AG11" s="204">
        <v>8</v>
      </c>
      <c r="AH11" s="206">
        <v>28000</v>
      </c>
    </row>
    <row r="12" spans="1:34" s="203" customFormat="1" x14ac:dyDescent="0.25">
      <c r="A12" s="202">
        <v>5</v>
      </c>
      <c r="B12" s="261" t="s">
        <v>916</v>
      </c>
      <c r="C12" s="262" t="s">
        <v>33</v>
      </c>
      <c r="D12" s="263">
        <v>10</v>
      </c>
      <c r="E12" s="262" t="s">
        <v>921</v>
      </c>
      <c r="F12" s="288" t="s">
        <v>965</v>
      </c>
      <c r="G12" s="262">
        <v>10</v>
      </c>
      <c r="H12" s="262">
        <v>0</v>
      </c>
      <c r="I12" s="262">
        <v>7</v>
      </c>
      <c r="J12" s="262">
        <v>5</v>
      </c>
      <c r="K12" s="262">
        <v>3</v>
      </c>
      <c r="L12" s="262">
        <v>5</v>
      </c>
      <c r="M12" s="262">
        <v>5</v>
      </c>
      <c r="N12" s="262"/>
      <c r="O12" s="262"/>
      <c r="P12" s="262"/>
      <c r="Q12" s="262"/>
      <c r="R12" s="262"/>
      <c r="S12" s="262"/>
      <c r="T12" s="264"/>
      <c r="U12" s="264"/>
      <c r="V12" s="264"/>
      <c r="W12" s="264"/>
      <c r="X12" s="264"/>
      <c r="Y12" s="264"/>
      <c r="Z12" s="264"/>
      <c r="AA12" s="264" t="s">
        <v>447</v>
      </c>
      <c r="AB12" s="264"/>
      <c r="AC12" s="264"/>
      <c r="AD12" s="264"/>
      <c r="AE12" s="265"/>
      <c r="AG12" s="204">
        <v>9</v>
      </c>
      <c r="AH12" s="206">
        <v>36000</v>
      </c>
    </row>
    <row r="13" spans="1:34" s="207" customFormat="1" x14ac:dyDescent="0.25">
      <c r="A13" s="202">
        <v>6</v>
      </c>
      <c r="B13" s="261" t="s">
        <v>915</v>
      </c>
      <c r="C13" s="262" t="s">
        <v>33</v>
      </c>
      <c r="D13" s="263">
        <v>6</v>
      </c>
      <c r="E13" s="262" t="s">
        <v>921</v>
      </c>
      <c r="F13" s="288" t="s">
        <v>625</v>
      </c>
      <c r="G13" s="262">
        <v>10</v>
      </c>
      <c r="H13" s="262">
        <v>0</v>
      </c>
      <c r="I13" s="262">
        <v>5</v>
      </c>
      <c r="J13" s="262">
        <v>3</v>
      </c>
      <c r="K13" s="262">
        <v>0</v>
      </c>
      <c r="L13" s="262">
        <v>2</v>
      </c>
      <c r="M13" s="262">
        <v>3</v>
      </c>
      <c r="N13" s="262"/>
      <c r="O13" s="262"/>
      <c r="P13" s="262"/>
      <c r="Q13" s="262"/>
      <c r="R13" s="262"/>
      <c r="S13" s="262"/>
      <c r="T13" s="262"/>
      <c r="U13" s="264"/>
      <c r="V13" s="264"/>
      <c r="W13" s="264"/>
      <c r="X13" s="264"/>
      <c r="Y13" s="264"/>
      <c r="Z13" s="264"/>
      <c r="AA13" s="264" t="s">
        <v>447</v>
      </c>
      <c r="AB13" s="264"/>
      <c r="AC13" s="264"/>
      <c r="AD13" s="264"/>
      <c r="AE13" s="265"/>
      <c r="AG13" s="208">
        <v>10</v>
      </c>
      <c r="AH13" s="209">
        <v>45000</v>
      </c>
    </row>
    <row r="14" spans="1:34" s="203" customFormat="1" x14ac:dyDescent="0.25">
      <c r="A14" s="202">
        <v>7</v>
      </c>
      <c r="B14" s="261" t="s">
        <v>914</v>
      </c>
      <c r="C14" s="262" t="s">
        <v>33</v>
      </c>
      <c r="D14" s="263">
        <v>6</v>
      </c>
      <c r="E14" s="262" t="s">
        <v>921</v>
      </c>
      <c r="F14" s="288" t="s">
        <v>621</v>
      </c>
      <c r="G14" s="262">
        <v>10</v>
      </c>
      <c r="H14" s="262">
        <v>0</v>
      </c>
      <c r="I14" s="262">
        <v>5</v>
      </c>
      <c r="J14" s="262">
        <v>3</v>
      </c>
      <c r="K14" s="262">
        <v>0</v>
      </c>
      <c r="L14" s="262">
        <v>2</v>
      </c>
      <c r="M14" s="262">
        <v>2</v>
      </c>
      <c r="N14" s="262"/>
      <c r="O14" s="262"/>
      <c r="P14" s="262"/>
      <c r="Q14" s="262"/>
      <c r="R14" s="262"/>
      <c r="S14" s="262"/>
      <c r="T14" s="264"/>
      <c r="U14" s="264"/>
      <c r="V14" s="264"/>
      <c r="W14" s="264"/>
      <c r="X14" s="264"/>
      <c r="Y14" s="264"/>
      <c r="Z14" s="264"/>
      <c r="AA14" s="264" t="s">
        <v>447</v>
      </c>
      <c r="AB14" s="264"/>
      <c r="AC14" s="264"/>
      <c r="AD14" s="264"/>
      <c r="AE14" s="265"/>
      <c r="AG14" s="208">
        <v>11</v>
      </c>
      <c r="AH14" s="209">
        <v>55000</v>
      </c>
    </row>
    <row r="15" spans="1:34" s="207" customFormat="1" x14ac:dyDescent="0.25">
      <c r="A15" s="202">
        <v>8</v>
      </c>
      <c r="B15" s="261" t="s">
        <v>913</v>
      </c>
      <c r="C15" s="262" t="s">
        <v>33</v>
      </c>
      <c r="D15" s="263">
        <v>12</v>
      </c>
      <c r="E15" s="262" t="s">
        <v>921</v>
      </c>
      <c r="F15" s="288" t="s">
        <v>604</v>
      </c>
      <c r="G15" s="262">
        <v>10</v>
      </c>
      <c r="H15" s="262">
        <v>0</v>
      </c>
      <c r="I15" s="262" t="s">
        <v>923</v>
      </c>
      <c r="J15" s="262" t="s">
        <v>924</v>
      </c>
      <c r="K15" s="262" t="s">
        <v>925</v>
      </c>
      <c r="L15" s="262" t="s">
        <v>636</v>
      </c>
      <c r="M15" s="262" t="s">
        <v>633</v>
      </c>
      <c r="N15" s="262"/>
      <c r="O15" s="262"/>
      <c r="P15" s="262"/>
      <c r="Q15" s="262"/>
      <c r="R15" s="262"/>
      <c r="S15" s="262"/>
      <c r="T15" s="264"/>
      <c r="U15" s="264"/>
      <c r="V15" s="264"/>
      <c r="W15" s="264"/>
      <c r="X15" s="264"/>
      <c r="Y15" s="264"/>
      <c r="Z15" s="264"/>
      <c r="AA15" s="264" t="s">
        <v>447</v>
      </c>
      <c r="AB15" s="264"/>
      <c r="AC15" s="264"/>
      <c r="AD15" s="264"/>
      <c r="AE15" s="265"/>
      <c r="AG15" s="208">
        <v>12</v>
      </c>
      <c r="AH15" s="209">
        <v>66000</v>
      </c>
    </row>
    <row r="16" spans="1:34" s="203" customFormat="1" x14ac:dyDescent="0.25">
      <c r="A16" s="202">
        <v>9</v>
      </c>
      <c r="B16" s="261" t="s">
        <v>912</v>
      </c>
      <c r="C16" s="262" t="s">
        <v>33</v>
      </c>
      <c r="D16" s="263" t="s">
        <v>617</v>
      </c>
      <c r="E16" s="262" t="s">
        <v>921</v>
      </c>
      <c r="F16" s="288" t="s">
        <v>606</v>
      </c>
      <c r="G16" s="262" t="s">
        <v>613</v>
      </c>
      <c r="H16" s="262" t="s">
        <v>925</v>
      </c>
      <c r="I16" s="262" t="s">
        <v>633</v>
      </c>
      <c r="J16" s="262" t="s">
        <v>636</v>
      </c>
      <c r="K16" s="262" t="s">
        <v>644</v>
      </c>
      <c r="L16" s="262" t="s">
        <v>640</v>
      </c>
      <c r="M16" s="262" t="s">
        <v>621</v>
      </c>
      <c r="N16" s="262"/>
      <c r="O16" s="262"/>
      <c r="P16" s="262"/>
      <c r="Q16" s="262"/>
      <c r="R16" s="262"/>
      <c r="S16" s="262"/>
      <c r="T16" s="264"/>
      <c r="U16" s="264"/>
      <c r="V16" s="264"/>
      <c r="W16" s="264"/>
      <c r="X16" s="264"/>
      <c r="Y16" s="264"/>
      <c r="Z16" s="264"/>
      <c r="AA16" s="264" t="s">
        <v>447</v>
      </c>
      <c r="AB16" s="264"/>
      <c r="AC16" s="264"/>
      <c r="AD16" s="264"/>
      <c r="AE16" s="265"/>
      <c r="AG16" s="204">
        <v>13</v>
      </c>
      <c r="AH16" s="206">
        <v>78000</v>
      </c>
    </row>
    <row r="17" spans="1:34" s="203" customFormat="1" x14ac:dyDescent="0.25">
      <c r="A17" s="202">
        <v>10</v>
      </c>
      <c r="B17" s="261" t="s">
        <v>911</v>
      </c>
      <c r="C17" s="262" t="s">
        <v>33</v>
      </c>
      <c r="D17" s="263" t="s">
        <v>633</v>
      </c>
      <c r="E17" s="262" t="s">
        <v>921</v>
      </c>
      <c r="F17" s="288" t="s">
        <v>599</v>
      </c>
      <c r="G17" s="262" t="s">
        <v>609</v>
      </c>
      <c r="H17" s="262" t="s">
        <v>648</v>
      </c>
      <c r="I17" s="262" t="s">
        <v>629</v>
      </c>
      <c r="J17" s="262" t="s">
        <v>636</v>
      </c>
      <c r="K17" s="262" t="s">
        <v>644</v>
      </c>
      <c r="L17" s="262" t="s">
        <v>640</v>
      </c>
      <c r="M17" s="262" t="s">
        <v>636</v>
      </c>
      <c r="N17" s="262"/>
      <c r="O17" s="262"/>
      <c r="P17" s="262"/>
      <c r="Q17" s="262"/>
      <c r="R17" s="262"/>
      <c r="S17" s="262"/>
      <c r="T17" s="264"/>
      <c r="U17" s="264"/>
      <c r="V17" s="264"/>
      <c r="W17" s="264"/>
      <c r="X17" s="264"/>
      <c r="Y17" s="264"/>
      <c r="Z17" s="264"/>
      <c r="AA17" s="264" t="s">
        <v>447</v>
      </c>
      <c r="AB17" s="264"/>
      <c r="AC17" s="264"/>
      <c r="AD17" s="264"/>
      <c r="AE17" s="265"/>
      <c r="AG17" s="204">
        <v>14</v>
      </c>
      <c r="AH17" s="206">
        <v>91000</v>
      </c>
    </row>
    <row r="18" spans="1:34" s="203" customFormat="1" x14ac:dyDescent="0.25">
      <c r="A18" s="202">
        <v>11</v>
      </c>
      <c r="B18" s="261" t="s">
        <v>910</v>
      </c>
      <c r="C18" s="262" t="s">
        <v>33</v>
      </c>
      <c r="D18" s="263" t="s">
        <v>629</v>
      </c>
      <c r="E18" s="262" t="s">
        <v>921</v>
      </c>
      <c r="F18" s="288" t="s">
        <v>625</v>
      </c>
      <c r="G18" s="262" t="s">
        <v>604</v>
      </c>
      <c r="H18" s="262" t="s">
        <v>644</v>
      </c>
      <c r="I18" s="262" t="s">
        <v>629</v>
      </c>
      <c r="J18" s="262" t="s">
        <v>633</v>
      </c>
      <c r="K18" s="262" t="s">
        <v>644</v>
      </c>
      <c r="L18" s="262" t="s">
        <v>636</v>
      </c>
      <c r="M18" s="262" t="s">
        <v>636</v>
      </c>
      <c r="N18" s="262"/>
      <c r="O18" s="262"/>
      <c r="P18" s="262"/>
      <c r="Q18" s="262"/>
      <c r="R18" s="262"/>
      <c r="S18" s="262"/>
      <c r="T18" s="264"/>
      <c r="U18" s="264"/>
      <c r="V18" s="264"/>
      <c r="W18" s="264"/>
      <c r="X18" s="264"/>
      <c r="Y18" s="264"/>
      <c r="Z18" s="264"/>
      <c r="AA18" s="264" t="s">
        <v>447</v>
      </c>
      <c r="AB18" s="264"/>
      <c r="AC18" s="264"/>
      <c r="AD18" s="264"/>
      <c r="AE18" s="265"/>
      <c r="AG18" s="204">
        <v>15</v>
      </c>
      <c r="AH18" s="206">
        <v>105000</v>
      </c>
    </row>
    <row r="19" spans="1:34" s="203" customFormat="1" x14ac:dyDescent="0.25">
      <c r="A19" s="202">
        <v>12</v>
      </c>
      <c r="B19" s="261" t="s">
        <v>909</v>
      </c>
      <c r="C19" s="262" t="s">
        <v>33</v>
      </c>
      <c r="D19" s="263" t="s">
        <v>625</v>
      </c>
      <c r="E19" s="262" t="s">
        <v>921</v>
      </c>
      <c r="F19" s="288" t="s">
        <v>599</v>
      </c>
      <c r="G19" s="262" t="s">
        <v>609</v>
      </c>
      <c r="H19" s="262" t="s">
        <v>648</v>
      </c>
      <c r="I19" s="262" t="s">
        <v>629</v>
      </c>
      <c r="J19" s="262" t="s">
        <v>636</v>
      </c>
      <c r="K19" s="262" t="s">
        <v>644</v>
      </c>
      <c r="L19" s="262" t="s">
        <v>640</v>
      </c>
      <c r="M19" s="262" t="s">
        <v>640</v>
      </c>
      <c r="N19" s="262"/>
      <c r="O19" s="262"/>
      <c r="P19" s="262"/>
      <c r="Q19" s="262"/>
      <c r="R19" s="262"/>
      <c r="S19" s="262"/>
      <c r="T19" s="264"/>
      <c r="U19" s="264"/>
      <c r="V19" s="264"/>
      <c r="W19" s="264"/>
      <c r="X19" s="264"/>
      <c r="Y19" s="264"/>
      <c r="Z19" s="264"/>
      <c r="AA19" s="264" t="s">
        <v>447</v>
      </c>
      <c r="AB19" s="264"/>
      <c r="AC19" s="264"/>
      <c r="AD19" s="264"/>
      <c r="AE19" s="265"/>
      <c r="AG19" s="208">
        <v>16</v>
      </c>
      <c r="AH19" s="209">
        <v>120000</v>
      </c>
    </row>
    <row r="20" spans="1:34" s="203" customFormat="1" x14ac:dyDescent="0.25">
      <c r="A20" s="202">
        <v>13</v>
      </c>
      <c r="B20" s="261" t="s">
        <v>920</v>
      </c>
      <c r="C20" s="262" t="s">
        <v>33</v>
      </c>
      <c r="D20" s="263">
        <v>11</v>
      </c>
      <c r="E20" s="262" t="s">
        <v>921</v>
      </c>
      <c r="F20" s="288">
        <v>14</v>
      </c>
      <c r="G20" s="262">
        <v>9</v>
      </c>
      <c r="H20" s="262">
        <v>-1</v>
      </c>
      <c r="I20" s="262">
        <v>6</v>
      </c>
      <c r="J20" s="262">
        <v>4</v>
      </c>
      <c r="K20" s="262">
        <v>1</v>
      </c>
      <c r="L20" s="262">
        <v>2</v>
      </c>
      <c r="M20" s="262">
        <v>2</v>
      </c>
      <c r="N20" s="262"/>
      <c r="O20" s="262"/>
      <c r="P20" s="262"/>
      <c r="Q20" s="262"/>
      <c r="R20" s="262"/>
      <c r="S20" s="262"/>
      <c r="T20" s="264"/>
      <c r="U20" s="264"/>
      <c r="V20" s="264"/>
      <c r="W20" s="264"/>
      <c r="X20" s="264"/>
      <c r="Y20" s="264"/>
      <c r="Z20" s="264"/>
      <c r="AA20" s="264" t="s">
        <v>447</v>
      </c>
      <c r="AB20" s="264"/>
      <c r="AC20" s="264"/>
      <c r="AD20" s="264"/>
      <c r="AE20" s="265"/>
      <c r="AG20" s="208">
        <v>17</v>
      </c>
      <c r="AH20" s="209">
        <v>136000</v>
      </c>
    </row>
    <row r="21" spans="1:34" s="203" customFormat="1" x14ac:dyDescent="0.25">
      <c r="A21" s="295" t="s">
        <v>595</v>
      </c>
      <c r="B21" s="213" t="s">
        <v>0</v>
      </c>
      <c r="C21" s="214" t="s">
        <v>33</v>
      </c>
      <c r="D21" s="215">
        <f>VLOOKUP(O21,{0,1;1000,2;3000,3;6000,4;10000,5;15000,6;21000,7;28000,8;36000,9;45000,10;55000,11;66000,12;78000,13;91000,14;105000,15;120000,16;136000,17;153000,18;171000,19;190000,20},2)</f>
        <v>4</v>
      </c>
      <c r="E21" s="216" t="s">
        <v>238</v>
      </c>
      <c r="F21" s="290">
        <v>33</v>
      </c>
      <c r="G21" s="216">
        <v>18</v>
      </c>
      <c r="H21" s="216">
        <v>8</v>
      </c>
      <c r="I21" s="216">
        <v>7</v>
      </c>
      <c r="J21" s="216">
        <v>7</v>
      </c>
      <c r="K21" s="216">
        <v>5</v>
      </c>
      <c r="L21" s="216">
        <v>4</v>
      </c>
      <c r="M21" s="216">
        <v>1</v>
      </c>
      <c r="N21" s="216"/>
      <c r="O21" s="217">
        <f t="shared" ref="O21" si="1">SUM(P21:AD21)</f>
        <v>8762</v>
      </c>
      <c r="P21" s="218">
        <v>0</v>
      </c>
      <c r="Q21" s="216">
        <v>1000</v>
      </c>
      <c r="R21" s="216">
        <v>1200</v>
      </c>
      <c r="S21" s="216">
        <v>830</v>
      </c>
      <c r="T21" s="219">
        <v>500</v>
      </c>
      <c r="U21" s="219">
        <v>0</v>
      </c>
      <c r="V21" s="219">
        <v>429</v>
      </c>
      <c r="W21" s="219">
        <v>553</v>
      </c>
      <c r="X21" s="219">
        <v>0</v>
      </c>
      <c r="Y21" s="219">
        <v>0</v>
      </c>
      <c r="Z21" s="219">
        <v>0</v>
      </c>
      <c r="AA21" s="219">
        <v>2450</v>
      </c>
      <c r="AB21" s="219">
        <v>1300</v>
      </c>
      <c r="AC21" s="219">
        <v>500</v>
      </c>
      <c r="AD21" s="219"/>
      <c r="AE21" s="220">
        <v>5</v>
      </c>
      <c r="AG21" s="208">
        <v>18</v>
      </c>
      <c r="AH21" s="209">
        <v>153000</v>
      </c>
    </row>
    <row r="22" spans="1:34" s="203" customFormat="1" x14ac:dyDescent="0.25">
      <c r="A22" s="303">
        <v>15</v>
      </c>
      <c r="B22" s="74" t="s">
        <v>1</v>
      </c>
      <c r="C22" s="75" t="s">
        <v>33</v>
      </c>
      <c r="D22" s="187">
        <f>VLOOKUP(O22,{0,1;1000,2;3000,3;6000,4;10000,5;15000,6;21000,7;28000,8;36000,9;45000,10;55000,11;66000,12;78000,13;91000,14;105000,15;120000,16;136000,17;153000,18;171000,19;190000,20},2)</f>
        <v>4</v>
      </c>
      <c r="E22" s="75" t="s">
        <v>426</v>
      </c>
      <c r="F22" s="286">
        <v>38</v>
      </c>
      <c r="G22" s="75">
        <v>17</v>
      </c>
      <c r="H22" s="75">
        <v>1</v>
      </c>
      <c r="I22" s="75">
        <v>5</v>
      </c>
      <c r="J22" s="75">
        <v>7</v>
      </c>
      <c r="K22" s="75">
        <v>4</v>
      </c>
      <c r="L22" s="75">
        <v>2</v>
      </c>
      <c r="M22" s="75">
        <v>1</v>
      </c>
      <c r="N22" s="75"/>
      <c r="O22" s="81">
        <f>SUM(P22:AD22)</f>
        <v>7179</v>
      </c>
      <c r="P22" s="76">
        <v>0</v>
      </c>
      <c r="Q22" s="75">
        <v>1000</v>
      </c>
      <c r="R22" s="75">
        <v>250</v>
      </c>
      <c r="S22" s="75">
        <v>250</v>
      </c>
      <c r="T22" s="77">
        <v>250</v>
      </c>
      <c r="U22" s="77">
        <v>250</v>
      </c>
      <c r="V22" s="77">
        <v>429</v>
      </c>
      <c r="W22" s="77">
        <v>0</v>
      </c>
      <c r="X22" s="77">
        <v>0</v>
      </c>
      <c r="Y22" s="77">
        <v>250</v>
      </c>
      <c r="Z22" s="77">
        <v>250</v>
      </c>
      <c r="AA22" s="77">
        <v>2450</v>
      </c>
      <c r="AB22" s="77">
        <v>1300</v>
      </c>
      <c r="AC22" s="77">
        <v>500</v>
      </c>
      <c r="AD22" s="77"/>
      <c r="AE22" s="78"/>
      <c r="AG22" s="204">
        <v>19</v>
      </c>
      <c r="AH22" s="206">
        <v>171000</v>
      </c>
    </row>
    <row r="23" spans="1:34" s="207" customFormat="1" ht="15.75" thickBot="1" x14ac:dyDescent="0.3">
      <c r="A23" s="202">
        <v>16</v>
      </c>
      <c r="B23" s="261"/>
      <c r="C23" s="262"/>
      <c r="D23" s="263"/>
      <c r="E23" s="262"/>
      <c r="F23" s="262"/>
      <c r="G23" s="262"/>
      <c r="H23" s="262"/>
      <c r="I23" s="262"/>
      <c r="J23" s="262"/>
      <c r="K23" s="262"/>
      <c r="L23" s="262"/>
      <c r="M23" s="262"/>
      <c r="N23" s="262"/>
      <c r="O23" s="262"/>
      <c r="P23" s="262"/>
      <c r="Q23" s="262"/>
      <c r="R23" s="262"/>
      <c r="S23" s="262"/>
      <c r="T23" s="264"/>
      <c r="U23" s="264"/>
      <c r="V23" s="264"/>
      <c r="W23" s="264"/>
      <c r="X23" s="264"/>
      <c r="Y23" s="264"/>
      <c r="Z23" s="264"/>
      <c r="AA23" s="264"/>
      <c r="AB23" s="264"/>
      <c r="AC23" s="264"/>
      <c r="AD23" s="264"/>
      <c r="AE23" s="265"/>
      <c r="AG23" s="210">
        <v>20</v>
      </c>
      <c r="AH23" s="211">
        <v>190000</v>
      </c>
    </row>
    <row r="24" spans="1:34" s="203" customFormat="1" x14ac:dyDescent="0.25">
      <c r="A24" s="202">
        <v>17</v>
      </c>
      <c r="B24" s="261"/>
      <c r="C24" s="262"/>
      <c r="D24" s="263"/>
      <c r="E24" s="262"/>
      <c r="F24" s="262"/>
      <c r="G24" s="262"/>
      <c r="H24" s="262"/>
      <c r="I24" s="262"/>
      <c r="J24" s="262"/>
      <c r="K24" s="262"/>
      <c r="L24" s="262"/>
      <c r="M24" s="262"/>
      <c r="N24" s="262"/>
      <c r="O24" s="262"/>
      <c r="P24" s="262"/>
      <c r="Q24" s="262"/>
      <c r="R24" s="262"/>
      <c r="S24" s="262"/>
      <c r="T24" s="264"/>
      <c r="U24" s="264"/>
      <c r="V24" s="264"/>
      <c r="W24" s="264"/>
      <c r="X24" s="264"/>
      <c r="Y24" s="264"/>
      <c r="Z24" s="264"/>
      <c r="AA24" s="264"/>
      <c r="AB24" s="264"/>
      <c r="AC24" s="264"/>
      <c r="AD24" s="264"/>
      <c r="AE24" s="265"/>
      <c r="AG24" s="202"/>
      <c r="AH24" s="202"/>
    </row>
    <row r="25" spans="1:34" s="203" customFormat="1" x14ac:dyDescent="0.25">
      <c r="A25" s="202">
        <v>18</v>
      </c>
      <c r="B25" s="261"/>
      <c r="C25" s="262"/>
      <c r="D25" s="263"/>
      <c r="E25" s="262"/>
      <c r="F25" s="262"/>
      <c r="G25" s="262"/>
      <c r="H25" s="262"/>
      <c r="I25" s="262"/>
      <c r="J25" s="262"/>
      <c r="K25" s="262"/>
      <c r="L25" s="262"/>
      <c r="M25" s="262"/>
      <c r="N25" s="262"/>
      <c r="O25" s="262"/>
      <c r="P25" s="262"/>
      <c r="Q25" s="262"/>
      <c r="R25" s="262"/>
      <c r="S25" s="262"/>
      <c r="T25" s="264"/>
      <c r="U25" s="264"/>
      <c r="V25" s="264"/>
      <c r="W25" s="264"/>
      <c r="X25" s="264"/>
      <c r="Y25" s="264"/>
      <c r="Z25" s="264"/>
      <c r="AA25" s="264"/>
      <c r="AB25" s="264"/>
      <c r="AC25" s="264"/>
      <c r="AD25" s="264"/>
      <c r="AE25" s="265"/>
      <c r="AF25" s="212"/>
      <c r="AG25" s="202"/>
      <c r="AH25" s="202"/>
    </row>
    <row r="26" spans="1:34" s="203" customFormat="1" x14ac:dyDescent="0.25">
      <c r="A26" s="202">
        <v>19</v>
      </c>
      <c r="B26" s="261"/>
      <c r="C26" s="262"/>
      <c r="D26" s="263"/>
      <c r="E26" s="262"/>
      <c r="F26" s="262"/>
      <c r="G26" s="262"/>
      <c r="H26" s="262"/>
      <c r="I26" s="262"/>
      <c r="J26" s="262"/>
      <c r="K26" s="262"/>
      <c r="L26" s="262"/>
      <c r="M26" s="262"/>
      <c r="N26" s="262"/>
      <c r="O26" s="262"/>
      <c r="P26" s="262"/>
      <c r="Q26" s="262"/>
      <c r="R26" s="262"/>
      <c r="S26" s="262"/>
      <c r="T26" s="264"/>
      <c r="U26" s="264"/>
      <c r="V26" s="264"/>
      <c r="W26" s="264"/>
      <c r="X26" s="264"/>
      <c r="Y26" s="264"/>
      <c r="Z26" s="264"/>
      <c r="AA26" s="264"/>
      <c r="AB26" s="264"/>
      <c r="AC26" s="264"/>
      <c r="AD26" s="264"/>
      <c r="AE26" s="265"/>
      <c r="AF26" s="212"/>
      <c r="AG26" s="202"/>
      <c r="AH26" s="202"/>
    </row>
    <row r="27" spans="1:34" s="203" customFormat="1" x14ac:dyDescent="0.25">
      <c r="A27" s="202">
        <v>20</v>
      </c>
      <c r="B27" s="261"/>
      <c r="C27" s="262"/>
      <c r="D27" s="263"/>
      <c r="E27" s="262"/>
      <c r="F27" s="262"/>
      <c r="G27" s="262"/>
      <c r="H27" s="262"/>
      <c r="I27" s="262"/>
      <c r="J27" s="262"/>
      <c r="K27" s="262"/>
      <c r="L27" s="262"/>
      <c r="M27" s="262"/>
      <c r="N27" s="262"/>
      <c r="O27" s="262"/>
      <c r="P27" s="262"/>
      <c r="Q27" s="262"/>
      <c r="R27" s="262"/>
      <c r="S27" s="262"/>
      <c r="T27" s="264"/>
      <c r="U27" s="264"/>
      <c r="V27" s="264"/>
      <c r="W27" s="264"/>
      <c r="X27" s="264"/>
      <c r="Y27" s="264"/>
      <c r="Z27" s="264"/>
      <c r="AA27" s="264"/>
      <c r="AB27" s="264"/>
      <c r="AC27" s="264"/>
      <c r="AD27" s="264"/>
      <c r="AE27" s="265"/>
      <c r="AG27" s="202"/>
      <c r="AH27" s="202"/>
    </row>
    <row r="28" spans="1:34" s="203" customFormat="1" x14ac:dyDescent="0.25">
      <c r="A28" s="202">
        <v>21</v>
      </c>
      <c r="B28" s="261"/>
      <c r="C28" s="262"/>
      <c r="D28" s="263"/>
      <c r="E28" s="262"/>
      <c r="F28" s="262"/>
      <c r="G28" s="262"/>
      <c r="H28" s="262"/>
      <c r="I28" s="262"/>
      <c r="J28" s="262"/>
      <c r="K28" s="262"/>
      <c r="L28" s="262"/>
      <c r="M28" s="262"/>
      <c r="N28" s="262"/>
      <c r="O28" s="262"/>
      <c r="P28" s="262"/>
      <c r="Q28" s="262"/>
      <c r="R28" s="262"/>
      <c r="S28" s="262"/>
      <c r="T28" s="264"/>
      <c r="U28" s="264"/>
      <c r="V28" s="264"/>
      <c r="W28" s="264"/>
      <c r="X28" s="264"/>
      <c r="Y28" s="264"/>
      <c r="Z28" s="264"/>
      <c r="AA28" s="264"/>
      <c r="AB28" s="264"/>
      <c r="AC28" s="264"/>
      <c r="AD28" s="264"/>
      <c r="AE28" s="265"/>
      <c r="AG28" s="202"/>
      <c r="AH28" s="202"/>
    </row>
    <row r="29" spans="1:34" s="203" customFormat="1" x14ac:dyDescent="0.25">
      <c r="A29" s="202">
        <v>22</v>
      </c>
      <c r="B29" s="261"/>
      <c r="C29" s="262"/>
      <c r="D29" s="263"/>
      <c r="E29" s="262"/>
      <c r="F29" s="262"/>
      <c r="G29" s="262"/>
      <c r="H29" s="262"/>
      <c r="I29" s="262"/>
      <c r="J29" s="262"/>
      <c r="K29" s="262"/>
      <c r="L29" s="262"/>
      <c r="M29" s="262"/>
      <c r="N29" s="262"/>
      <c r="O29" s="262"/>
      <c r="P29" s="262"/>
      <c r="Q29" s="262"/>
      <c r="R29" s="262"/>
      <c r="S29" s="262"/>
      <c r="T29" s="264"/>
      <c r="U29" s="264"/>
      <c r="V29" s="264"/>
      <c r="W29" s="264"/>
      <c r="X29" s="264"/>
      <c r="Y29" s="264"/>
      <c r="Z29" s="264"/>
      <c r="AA29" s="264"/>
      <c r="AB29" s="264"/>
      <c r="AC29" s="264"/>
      <c r="AD29" s="264"/>
      <c r="AE29" s="265"/>
      <c r="AG29" s="202"/>
      <c r="AH29" s="202"/>
    </row>
    <row r="30" spans="1:34" s="203" customFormat="1" x14ac:dyDescent="0.25">
      <c r="A30" s="202">
        <v>23</v>
      </c>
      <c r="B30" s="261"/>
      <c r="C30" s="262"/>
      <c r="D30" s="263"/>
      <c r="E30" s="262"/>
      <c r="F30" s="262"/>
      <c r="G30" s="262"/>
      <c r="H30" s="262"/>
      <c r="I30" s="262"/>
      <c r="J30" s="262"/>
      <c r="K30" s="262"/>
      <c r="L30" s="262"/>
      <c r="M30" s="262"/>
      <c r="N30" s="262"/>
      <c r="O30" s="262"/>
      <c r="P30" s="262"/>
      <c r="Q30" s="262"/>
      <c r="R30" s="262"/>
      <c r="S30" s="262"/>
      <c r="T30" s="264"/>
      <c r="U30" s="264"/>
      <c r="V30" s="264"/>
      <c r="W30" s="264"/>
      <c r="X30" s="264"/>
      <c r="Y30" s="264"/>
      <c r="Z30" s="264"/>
      <c r="AA30" s="264"/>
      <c r="AB30" s="264"/>
      <c r="AC30" s="264"/>
      <c r="AD30" s="264"/>
      <c r="AE30" s="265"/>
      <c r="AG30" s="202"/>
      <c r="AH30" s="202"/>
    </row>
    <row r="31" spans="1:34" s="203" customFormat="1" x14ac:dyDescent="0.25">
      <c r="A31" s="202">
        <v>24</v>
      </c>
      <c r="B31" s="266"/>
      <c r="C31" s="267"/>
      <c r="D31" s="268"/>
      <c r="E31" s="267"/>
      <c r="F31" s="267"/>
      <c r="G31" s="267"/>
      <c r="H31" s="267"/>
      <c r="I31" s="267"/>
      <c r="J31" s="267"/>
      <c r="K31" s="267"/>
      <c r="L31" s="267"/>
      <c r="M31" s="267"/>
      <c r="N31" s="267"/>
      <c r="O31" s="267"/>
      <c r="P31" s="267"/>
      <c r="Q31" s="267"/>
      <c r="R31" s="267"/>
      <c r="S31" s="267"/>
      <c r="T31" s="269"/>
      <c r="U31" s="269"/>
      <c r="V31" s="269"/>
      <c r="W31" s="269"/>
      <c r="X31" s="269"/>
      <c r="Y31" s="269"/>
      <c r="Z31" s="269"/>
      <c r="AA31" s="269"/>
      <c r="AB31" s="269"/>
      <c r="AC31" s="269"/>
      <c r="AD31" s="269"/>
      <c r="AE31" s="270"/>
      <c r="AG31" s="202"/>
      <c r="AH31" s="202"/>
    </row>
    <row r="32" spans="1:34" s="47" customFormat="1" x14ac:dyDescent="0.25">
      <c r="A32" s="44"/>
      <c r="B32" s="1"/>
      <c r="C32" s="1"/>
      <c r="D32" s="1"/>
      <c r="E32" s="2"/>
      <c r="F32" s="2"/>
      <c r="G32" s="2"/>
      <c r="H32" s="2"/>
      <c r="I32" s="2"/>
      <c r="J32" s="2"/>
      <c r="K32" s="2"/>
      <c r="L32" s="2"/>
      <c r="M32" s="2"/>
      <c r="N32" s="2"/>
      <c r="O32" s="2"/>
      <c r="P32" s="1"/>
      <c r="Q32" s="1"/>
      <c r="R32" s="1"/>
      <c r="S32" s="1"/>
      <c r="T32" s="1"/>
      <c r="U32" s="1"/>
      <c r="V32" s="1"/>
      <c r="W32" s="1"/>
      <c r="X32" s="1"/>
      <c r="Y32" s="1"/>
      <c r="Z32" s="1"/>
      <c r="AA32" s="1"/>
      <c r="AB32" s="1"/>
      <c r="AC32" s="1"/>
      <c r="AD32" s="1"/>
      <c r="AE32"/>
      <c r="AG32" s="62"/>
      <c r="AH32" s="62"/>
    </row>
    <row r="33" spans="1:34" s="89" customFormat="1" x14ac:dyDescent="0.25">
      <c r="A33" s="86"/>
      <c r="B33" s="198"/>
      <c r="C33" s="87"/>
      <c r="D33" s="87"/>
      <c r="E33" s="88"/>
      <c r="F33" s="88"/>
      <c r="G33" s="88"/>
      <c r="H33" s="88"/>
      <c r="I33" s="88"/>
      <c r="J33" s="88"/>
      <c r="K33" s="88"/>
      <c r="L33" s="88"/>
      <c r="M33" s="88"/>
      <c r="N33" s="88"/>
      <c r="O33" s="88"/>
      <c r="P33" s="87"/>
      <c r="Q33" s="87"/>
      <c r="R33" s="87"/>
      <c r="S33" s="87"/>
      <c r="T33" s="87"/>
      <c r="U33" s="87"/>
      <c r="V33" s="87"/>
      <c r="W33" s="87"/>
      <c r="X33" s="87"/>
      <c r="Y33" s="87"/>
      <c r="Z33" s="87"/>
      <c r="AA33" s="87"/>
      <c r="AB33" s="87"/>
      <c r="AC33" s="87"/>
      <c r="AD33" s="87"/>
      <c r="AE33" s="54"/>
      <c r="AG33" s="70"/>
      <c r="AH33" s="70"/>
    </row>
    <row r="34" spans="1:34" s="89" customFormat="1" x14ac:dyDescent="0.25">
      <c r="A34" s="86"/>
      <c r="B34" s="86"/>
      <c r="C34" s="87"/>
      <c r="D34" s="87"/>
      <c r="E34" s="88"/>
      <c r="F34" s="88"/>
      <c r="G34" s="88"/>
      <c r="H34" s="88"/>
      <c r="I34" s="88"/>
      <c r="J34" s="88"/>
      <c r="K34" s="88"/>
      <c r="L34" s="88"/>
      <c r="M34" s="88"/>
      <c r="N34" s="88"/>
      <c r="O34" s="88"/>
      <c r="P34" s="87"/>
      <c r="Q34" s="87"/>
      <c r="R34" s="87"/>
      <c r="S34" s="87"/>
      <c r="T34" s="87"/>
      <c r="U34" s="87"/>
      <c r="V34" s="87"/>
      <c r="W34" s="87"/>
      <c r="X34" s="87"/>
      <c r="Y34" s="87"/>
      <c r="Z34" s="87"/>
      <c r="AA34" s="87"/>
      <c r="AB34" s="87"/>
      <c r="AC34" s="87"/>
      <c r="AD34" s="87"/>
      <c r="AE34" s="54"/>
      <c r="AG34" s="70"/>
      <c r="AH34" s="70"/>
    </row>
    <row r="35" spans="1:34" s="89" customFormat="1" x14ac:dyDescent="0.25">
      <c r="A35" s="86"/>
      <c r="B35" s="86"/>
      <c r="C35" s="87"/>
      <c r="D35" s="87"/>
      <c r="E35" s="88"/>
      <c r="F35" s="88"/>
      <c r="G35" s="88"/>
      <c r="H35" s="88"/>
      <c r="I35" s="88"/>
      <c r="J35" s="88"/>
      <c r="K35" s="88"/>
      <c r="L35" s="88"/>
      <c r="M35" s="88"/>
      <c r="N35" s="88"/>
      <c r="O35" s="88"/>
      <c r="P35" s="87"/>
      <c r="Q35" s="87"/>
      <c r="R35" s="87"/>
      <c r="S35" s="87"/>
      <c r="T35" s="87"/>
      <c r="U35" s="87"/>
      <c r="V35" s="87"/>
      <c r="W35" s="87"/>
      <c r="X35" s="87"/>
      <c r="Y35" s="87"/>
      <c r="Z35" s="87"/>
      <c r="AA35" s="87"/>
      <c r="AB35" s="87"/>
      <c r="AC35" s="87"/>
      <c r="AD35" s="87"/>
      <c r="AE35" s="54"/>
      <c r="AG35" s="70"/>
      <c r="AH35" s="70"/>
    </row>
    <row r="36" spans="1:34" s="89" customFormat="1" ht="18.75" x14ac:dyDescent="0.3">
      <c r="A36" s="69" t="s">
        <v>907</v>
      </c>
      <c r="B36" s="86"/>
      <c r="C36" s="87"/>
      <c r="D36" s="87"/>
      <c r="E36" s="88"/>
      <c r="F36" s="88"/>
      <c r="G36" s="88"/>
      <c r="H36" s="88"/>
      <c r="I36" s="88"/>
      <c r="J36" s="88"/>
      <c r="K36" s="88"/>
      <c r="L36" s="88"/>
      <c r="M36" s="88"/>
      <c r="N36" s="88"/>
      <c r="O36" s="88"/>
      <c r="P36" s="87"/>
      <c r="Q36" s="87"/>
      <c r="R36" s="87"/>
      <c r="S36" s="87"/>
      <c r="T36" s="87"/>
      <c r="U36" s="87"/>
      <c r="V36" s="87"/>
      <c r="W36" s="87"/>
      <c r="X36" s="87"/>
      <c r="Y36" s="87"/>
      <c r="Z36" s="87"/>
      <c r="AA36" s="87"/>
      <c r="AB36" s="87"/>
      <c r="AC36" s="87"/>
      <c r="AD36" s="87"/>
      <c r="AE36" s="54"/>
      <c r="AG36" s="70"/>
      <c r="AH36" s="70"/>
    </row>
    <row r="37" spans="1:34" s="83" customFormat="1" x14ac:dyDescent="0.25">
      <c r="A37" s="191"/>
      <c r="B37" s="84"/>
      <c r="C37" s="84"/>
      <c r="D37" s="84"/>
      <c r="E37" s="192"/>
      <c r="F37" s="192"/>
      <c r="G37" s="192"/>
      <c r="H37" s="192"/>
      <c r="I37" s="192"/>
      <c r="J37" s="192"/>
      <c r="K37" s="192"/>
      <c r="L37" s="192"/>
      <c r="M37" s="192"/>
      <c r="N37" s="192"/>
      <c r="O37" s="192"/>
      <c r="P37" s="84"/>
      <c r="Q37" s="84"/>
      <c r="R37" s="84"/>
      <c r="S37" s="84"/>
      <c r="T37" s="84"/>
      <c r="U37" s="84"/>
      <c r="V37" s="84"/>
      <c r="W37" s="84"/>
      <c r="X37" s="84"/>
      <c r="Y37" s="84"/>
      <c r="Z37" s="84"/>
      <c r="AA37" s="84"/>
      <c r="AB37" s="84"/>
      <c r="AC37" s="84"/>
      <c r="AD37" s="84"/>
      <c r="AG37" s="84"/>
    </row>
    <row r="39" spans="1:34" s="83" customFormat="1" x14ac:dyDescent="0.25">
      <c r="A39" s="193"/>
      <c r="B39" s="84"/>
      <c r="C39" s="84"/>
      <c r="D39" s="84"/>
      <c r="E39" s="192"/>
      <c r="F39" s="192"/>
      <c r="G39" s="192"/>
      <c r="H39" s="192"/>
      <c r="I39" s="192"/>
      <c r="J39" s="192"/>
      <c r="K39" s="192"/>
      <c r="L39" s="192"/>
      <c r="M39" s="192"/>
      <c r="N39" s="192"/>
      <c r="O39" s="192"/>
      <c r="P39" s="84"/>
      <c r="Q39" s="84"/>
      <c r="R39" s="84"/>
      <c r="S39" s="84"/>
      <c r="T39" s="84"/>
      <c r="U39" s="84"/>
      <c r="V39" s="84"/>
      <c r="W39" s="84"/>
      <c r="X39" s="84"/>
      <c r="Y39" s="84"/>
      <c r="Z39" s="84"/>
      <c r="AA39" s="84"/>
      <c r="AB39" s="84"/>
      <c r="AC39" s="84"/>
      <c r="AD39" s="84"/>
      <c r="AG39" s="84"/>
    </row>
    <row r="45" spans="1:34" x14ac:dyDescent="0.25">
      <c r="A45" s="44" t="s">
        <v>928</v>
      </c>
    </row>
    <row r="46" spans="1:34" x14ac:dyDescent="0.25">
      <c r="A46" s="44" t="s">
        <v>929</v>
      </c>
    </row>
    <row r="47" spans="1:34" x14ac:dyDescent="0.25">
      <c r="A47" s="44" t="s">
        <v>930</v>
      </c>
    </row>
    <row r="48" spans="1:34" x14ac:dyDescent="0.25">
      <c r="A48" s="44" t="s">
        <v>931</v>
      </c>
    </row>
    <row r="49" spans="1:1" x14ac:dyDescent="0.25">
      <c r="A49" s="44" t="s">
        <v>932</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zoomScaleNormal="100" workbookViewId="0">
      <selection activeCell="C15" sqref="C15"/>
    </sheetView>
  </sheetViews>
  <sheetFormatPr defaultRowHeight="15" x14ac:dyDescent="0.25"/>
  <cols>
    <col min="1" max="1" width="67.140625" bestFit="1" customWidth="1"/>
  </cols>
  <sheetData>
    <row r="1" spans="1:3" x14ac:dyDescent="0.25">
      <c r="A1" s="199" t="s">
        <v>47</v>
      </c>
      <c r="B1" s="200"/>
      <c r="C1" s="201"/>
    </row>
    <row r="2" spans="1:3" x14ac:dyDescent="0.25">
      <c r="A2" s="7" t="s">
        <v>48</v>
      </c>
      <c r="B2" s="8"/>
      <c r="C2" s="9"/>
    </row>
    <row r="3" spans="1:3" x14ac:dyDescent="0.25">
      <c r="A3" s="10" t="s">
        <v>49</v>
      </c>
      <c r="B3" s="11"/>
      <c r="C3" s="12"/>
    </row>
    <row r="4" spans="1:3" x14ac:dyDescent="0.25">
      <c r="A4" s="10" t="s">
        <v>50</v>
      </c>
      <c r="B4" s="11"/>
      <c r="C4" s="12"/>
    </row>
    <row r="5" spans="1:3" x14ac:dyDescent="0.25">
      <c r="A5" s="10" t="s">
        <v>51</v>
      </c>
      <c r="B5" s="11"/>
      <c r="C5" s="12"/>
    </row>
    <row r="6" spans="1:3" x14ac:dyDescent="0.25">
      <c r="A6" s="10" t="s">
        <v>52</v>
      </c>
      <c r="B6" s="11"/>
      <c r="C6" s="12"/>
    </row>
    <row r="7" spans="1:3" x14ac:dyDescent="0.25">
      <c r="A7" s="10" t="s">
        <v>53</v>
      </c>
      <c r="B7" s="11"/>
      <c r="C7" s="12"/>
    </row>
    <row r="8" spans="1:3" x14ac:dyDescent="0.25">
      <c r="A8" s="10" t="s">
        <v>54</v>
      </c>
      <c r="B8" s="11"/>
      <c r="C8" s="12"/>
    </row>
    <row r="9" spans="1:3" x14ac:dyDescent="0.25">
      <c r="A9" s="10" t="s">
        <v>55</v>
      </c>
      <c r="B9" s="11"/>
      <c r="C9" s="12"/>
    </row>
    <row r="10" spans="1:3" x14ac:dyDescent="0.25">
      <c r="A10" s="10" t="s">
        <v>56</v>
      </c>
      <c r="B10" s="11"/>
      <c r="C10" s="12"/>
    </row>
    <row r="11" spans="1:3" x14ac:dyDescent="0.25">
      <c r="A11" s="13" t="s">
        <v>57</v>
      </c>
      <c r="B11" s="14"/>
      <c r="C11" s="15"/>
    </row>
    <row r="12" spans="1:3" x14ac:dyDescent="0.25">
      <c r="A12" s="16" t="s">
        <v>58</v>
      </c>
      <c r="B12" s="17" t="s">
        <v>59</v>
      </c>
      <c r="C12" s="18" t="s">
        <v>60</v>
      </c>
    </row>
    <row r="13" spans="1:3" x14ac:dyDescent="0.25">
      <c r="A13" s="10" t="s">
        <v>61</v>
      </c>
      <c r="B13" s="19">
        <v>150</v>
      </c>
      <c r="C13" s="20">
        <v>150</v>
      </c>
    </row>
    <row r="14" spans="1:3" x14ac:dyDescent="0.25">
      <c r="A14" s="10" t="s">
        <v>155</v>
      </c>
      <c r="B14" s="19">
        <v>60</v>
      </c>
      <c r="C14" s="20">
        <v>54</v>
      </c>
    </row>
    <row r="15" spans="1:3" x14ac:dyDescent="0.25">
      <c r="A15" s="10" t="s">
        <v>62</v>
      </c>
      <c r="B15" s="19">
        <v>70</v>
      </c>
      <c r="C15" s="20">
        <v>70</v>
      </c>
    </row>
    <row r="16" spans="1:3" x14ac:dyDescent="0.25">
      <c r="A16" s="13" t="s">
        <v>63</v>
      </c>
      <c r="B16" s="21">
        <v>50</v>
      </c>
      <c r="C16" s="22">
        <v>50</v>
      </c>
    </row>
    <row r="17" spans="1:4" x14ac:dyDescent="0.25">
      <c r="A17" s="7" t="s">
        <v>64</v>
      </c>
      <c r="B17" s="23"/>
      <c r="C17" s="18" t="s">
        <v>65</v>
      </c>
    </row>
    <row r="18" spans="1:4" x14ac:dyDescent="0.25">
      <c r="A18" s="10" t="s">
        <v>66</v>
      </c>
      <c r="B18" s="19">
        <v>420</v>
      </c>
      <c r="C18" s="20">
        <v>420</v>
      </c>
    </row>
    <row r="19" spans="1:4" x14ac:dyDescent="0.25">
      <c r="A19" s="10" t="s">
        <v>67</v>
      </c>
      <c r="B19" s="19">
        <v>420</v>
      </c>
      <c r="C19" s="20">
        <v>420</v>
      </c>
      <c r="D19">
        <f>C19/24</f>
        <v>17.5</v>
      </c>
    </row>
    <row r="20" spans="1:4" x14ac:dyDescent="0.25">
      <c r="A20" s="10" t="s">
        <v>68</v>
      </c>
      <c r="B20" s="19">
        <v>30</v>
      </c>
      <c r="C20" s="20">
        <f>B20*150</f>
        <v>4500</v>
      </c>
    </row>
    <row r="21" spans="1:4" x14ac:dyDescent="0.25">
      <c r="A21" s="10" t="s">
        <v>69</v>
      </c>
      <c r="B21" s="19"/>
      <c r="C21" s="20">
        <f>loot!B422</f>
        <v>890.32000000000039</v>
      </c>
    </row>
    <row r="22" spans="1:4" x14ac:dyDescent="0.25">
      <c r="A22" s="25"/>
      <c r="B22" s="19"/>
      <c r="C22" s="20"/>
    </row>
    <row r="23" spans="1:4" x14ac:dyDescent="0.25">
      <c r="A23" s="10" t="s">
        <v>70</v>
      </c>
      <c r="B23" s="19"/>
      <c r="C23" s="20">
        <f>SUM(C18:C22)</f>
        <v>6230.3200000000006</v>
      </c>
    </row>
    <row r="24" spans="1:4" ht="18.75" x14ac:dyDescent="0.3">
      <c r="A24" s="13" t="s">
        <v>71</v>
      </c>
      <c r="B24" s="21"/>
      <c r="C24" s="26">
        <f>C23/80000</f>
        <v>7.7879000000000004E-2</v>
      </c>
    </row>
    <row r="33" spans="1:1" x14ac:dyDescent="0.25">
      <c r="A3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5DA4-942B-4739-81BB-9B17822B60ED}">
  <dimension ref="A1:C33"/>
  <sheetViews>
    <sheetView zoomScaleNormal="100" workbookViewId="0">
      <selection activeCell="C20" sqref="C20"/>
    </sheetView>
  </sheetViews>
  <sheetFormatPr defaultRowHeight="15" x14ac:dyDescent="0.25"/>
  <cols>
    <col min="1" max="1" width="67.140625" bestFit="1" customWidth="1"/>
  </cols>
  <sheetData>
    <row r="1" spans="1:3" x14ac:dyDescent="0.25">
      <c r="A1" s="199" t="s">
        <v>908</v>
      </c>
      <c r="B1" s="200"/>
      <c r="C1" s="201"/>
    </row>
    <row r="2" spans="1:3" x14ac:dyDescent="0.25">
      <c r="A2" s="7" t="s">
        <v>48</v>
      </c>
      <c r="B2" s="8"/>
      <c r="C2" s="9"/>
    </row>
    <row r="3" spans="1:3" x14ac:dyDescent="0.25">
      <c r="A3" s="10" t="s">
        <v>49</v>
      </c>
      <c r="B3" s="11"/>
      <c r="C3" s="12"/>
    </row>
    <row r="4" spans="1:3" x14ac:dyDescent="0.25">
      <c r="A4" s="10" t="s">
        <v>50</v>
      </c>
      <c r="B4" s="11"/>
      <c r="C4" s="12"/>
    </row>
    <row r="5" spans="1:3" x14ac:dyDescent="0.25">
      <c r="A5" s="10" t="s">
        <v>51</v>
      </c>
      <c r="B5" s="11"/>
      <c r="C5" s="12"/>
    </row>
    <row r="6" spans="1:3" x14ac:dyDescent="0.25">
      <c r="A6" s="10" t="s">
        <v>52</v>
      </c>
      <c r="B6" s="11"/>
      <c r="C6" s="12"/>
    </row>
    <row r="7" spans="1:3" x14ac:dyDescent="0.25">
      <c r="A7" s="10" t="s">
        <v>53</v>
      </c>
      <c r="B7" s="11"/>
      <c r="C7" s="12"/>
    </row>
    <row r="8" spans="1:3" x14ac:dyDescent="0.25">
      <c r="A8" s="10" t="s">
        <v>54</v>
      </c>
      <c r="B8" s="11"/>
      <c r="C8" s="12"/>
    </row>
    <row r="9" spans="1:3" x14ac:dyDescent="0.25">
      <c r="A9" s="10" t="s">
        <v>55</v>
      </c>
      <c r="B9" s="11"/>
      <c r="C9" s="12"/>
    </row>
    <row r="10" spans="1:3" x14ac:dyDescent="0.25">
      <c r="A10" s="10" t="s">
        <v>56</v>
      </c>
      <c r="B10" s="11"/>
      <c r="C10" s="12"/>
    </row>
    <row r="11" spans="1:3" x14ac:dyDescent="0.25">
      <c r="A11" s="13" t="s">
        <v>57</v>
      </c>
      <c r="B11" s="14"/>
      <c r="C11" s="15"/>
    </row>
    <row r="12" spans="1:3" x14ac:dyDescent="0.25">
      <c r="A12" s="16" t="s">
        <v>58</v>
      </c>
      <c r="B12" s="17" t="s">
        <v>59</v>
      </c>
      <c r="C12" s="18" t="s">
        <v>60</v>
      </c>
    </row>
    <row r="13" spans="1:3" x14ac:dyDescent="0.25">
      <c r="A13" s="10" t="s">
        <v>61</v>
      </c>
      <c r="B13" s="19">
        <v>150</v>
      </c>
      <c r="C13" s="20">
        <v>150</v>
      </c>
    </row>
    <row r="14" spans="1:3" x14ac:dyDescent="0.25">
      <c r="A14" s="10" t="s">
        <v>155</v>
      </c>
      <c r="B14" s="19">
        <v>60</v>
      </c>
      <c r="C14" s="20">
        <v>60</v>
      </c>
    </row>
    <row r="15" spans="1:3" x14ac:dyDescent="0.25">
      <c r="A15" s="10" t="s">
        <v>62</v>
      </c>
      <c r="B15" s="19">
        <v>70</v>
      </c>
      <c r="C15" s="20">
        <v>70</v>
      </c>
    </row>
    <row r="16" spans="1:3" x14ac:dyDescent="0.25">
      <c r="A16" s="13" t="s">
        <v>63</v>
      </c>
      <c r="B16" s="21">
        <v>50</v>
      </c>
      <c r="C16" s="22">
        <v>50</v>
      </c>
    </row>
    <row r="17" spans="1:3" x14ac:dyDescent="0.25">
      <c r="A17" s="7" t="s">
        <v>64</v>
      </c>
      <c r="B17" s="23"/>
      <c r="C17" s="18" t="s">
        <v>65</v>
      </c>
    </row>
    <row r="18" spans="1:3" x14ac:dyDescent="0.25">
      <c r="A18" s="10" t="s">
        <v>66</v>
      </c>
      <c r="B18" s="19">
        <v>420</v>
      </c>
      <c r="C18" s="20">
        <v>420</v>
      </c>
    </row>
    <row r="19" spans="1:3" x14ac:dyDescent="0.25">
      <c r="A19" s="10" t="s">
        <v>67</v>
      </c>
      <c r="B19" s="19">
        <v>420</v>
      </c>
      <c r="C19" s="20">
        <v>398</v>
      </c>
    </row>
    <row r="20" spans="1:3" x14ac:dyDescent="0.25">
      <c r="A20" s="10" t="s">
        <v>68</v>
      </c>
      <c r="B20" s="19">
        <v>30</v>
      </c>
      <c r="C20" s="20">
        <f>B20*150</f>
        <v>4500</v>
      </c>
    </row>
    <row r="21" spans="1:3" x14ac:dyDescent="0.25">
      <c r="A21" s="10" t="s">
        <v>69</v>
      </c>
      <c r="B21" s="19"/>
      <c r="C21" s="20"/>
    </row>
    <row r="22" spans="1:3" x14ac:dyDescent="0.25">
      <c r="A22" s="25"/>
      <c r="B22" s="19"/>
      <c r="C22" s="20"/>
    </row>
    <row r="23" spans="1:3" x14ac:dyDescent="0.25">
      <c r="A23" s="10" t="s">
        <v>70</v>
      </c>
      <c r="B23" s="19"/>
      <c r="C23" s="20">
        <f>SUM(C18:C22)</f>
        <v>5318</v>
      </c>
    </row>
    <row r="24" spans="1:3" ht="18.75" x14ac:dyDescent="0.3">
      <c r="A24" s="13" t="s">
        <v>71</v>
      </c>
      <c r="B24" s="21"/>
      <c r="C24" s="26">
        <f>C23/80000</f>
        <v>6.6475000000000006E-2</v>
      </c>
    </row>
    <row r="33" spans="1:1" x14ac:dyDescent="0.25">
      <c r="A3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B214-12FD-463F-AED1-F65EDA4C2A9A}">
  <dimension ref="A1:AE84"/>
  <sheetViews>
    <sheetView topLeftCell="A55" workbookViewId="0">
      <selection activeCell="A67" sqref="A67"/>
    </sheetView>
  </sheetViews>
  <sheetFormatPr defaultRowHeight="15" x14ac:dyDescent="0.25"/>
  <cols>
    <col min="1" max="1" width="51.28515625" customWidth="1"/>
  </cols>
  <sheetData>
    <row r="1" spans="1:31" s="49" customFormat="1" ht="18.75" x14ac:dyDescent="0.3">
      <c r="A1" s="276" t="s">
        <v>907</v>
      </c>
      <c r="B1" s="277"/>
      <c r="C1" s="70"/>
      <c r="D1" s="70"/>
      <c r="E1" s="278"/>
      <c r="F1" s="279"/>
      <c r="G1" s="279"/>
      <c r="H1" s="278"/>
      <c r="I1" s="278"/>
      <c r="J1" s="278"/>
      <c r="K1" s="278"/>
      <c r="L1" s="278"/>
      <c r="M1" s="278"/>
      <c r="N1" s="278"/>
      <c r="O1" s="278"/>
      <c r="P1" s="70"/>
      <c r="Q1" s="70"/>
      <c r="R1" s="70"/>
      <c r="S1" s="70"/>
      <c r="T1" s="70"/>
      <c r="U1" s="70"/>
      <c r="V1" s="70"/>
      <c r="W1" s="70"/>
      <c r="X1" s="70"/>
      <c r="Y1" s="70"/>
      <c r="Z1" s="70"/>
      <c r="AA1" s="70"/>
      <c r="AB1" s="70"/>
      <c r="AC1" s="89"/>
      <c r="AE1" s="61"/>
    </row>
    <row r="2" spans="1:31" s="49" customFormat="1" x14ac:dyDescent="0.25">
      <c r="A2" s="191" t="s">
        <v>31</v>
      </c>
      <c r="B2" s="84"/>
      <c r="C2" s="84"/>
      <c r="D2" s="84"/>
      <c r="E2" s="192"/>
      <c r="F2" s="282"/>
      <c r="G2" s="282"/>
      <c r="H2" s="281"/>
      <c r="I2" s="281"/>
      <c r="J2" s="281"/>
      <c r="K2" s="281"/>
      <c r="L2" s="281"/>
      <c r="M2" s="281"/>
      <c r="N2" s="281"/>
      <c r="O2" s="281"/>
      <c r="P2" s="61"/>
      <c r="Q2" s="61"/>
      <c r="R2" s="61"/>
      <c r="S2" s="61"/>
      <c r="T2" s="61"/>
      <c r="U2" s="61"/>
      <c r="V2" s="61"/>
      <c r="W2" s="61"/>
      <c r="X2" s="61"/>
      <c r="Y2" s="61"/>
      <c r="Z2" s="61"/>
      <c r="AA2" s="61"/>
      <c r="AB2" s="61"/>
      <c r="AE2" s="61"/>
    </row>
    <row r="3" spans="1:31" s="49" customFormat="1" x14ac:dyDescent="0.25">
      <c r="A3" s="283" t="s">
        <v>32</v>
      </c>
      <c r="B3" s="61"/>
      <c r="C3" s="61"/>
      <c r="D3" s="61"/>
      <c r="E3" s="281"/>
      <c r="F3" s="282"/>
      <c r="G3" s="282"/>
      <c r="H3" s="281"/>
      <c r="I3" s="281"/>
      <c r="J3" s="281"/>
      <c r="K3" s="281"/>
      <c r="L3" s="281"/>
      <c r="M3" s="281"/>
      <c r="N3" s="281"/>
      <c r="O3" s="281"/>
      <c r="P3" s="61"/>
      <c r="Q3" s="61"/>
      <c r="R3" s="61"/>
      <c r="S3" s="61"/>
      <c r="T3" s="61"/>
      <c r="U3" s="61"/>
      <c r="V3" s="61"/>
      <c r="W3" s="61"/>
      <c r="X3" s="61"/>
      <c r="Y3" s="61"/>
      <c r="Z3" s="61"/>
      <c r="AA3" s="61"/>
      <c r="AB3" s="61"/>
      <c r="AE3" s="61"/>
    </row>
    <row r="4" spans="1:31" s="49" customFormat="1" x14ac:dyDescent="0.25">
      <c r="A4" s="283" t="s">
        <v>42</v>
      </c>
      <c r="B4" s="61"/>
      <c r="C4" s="61"/>
      <c r="D4" s="61"/>
      <c r="E4" s="281"/>
      <c r="F4" s="282"/>
      <c r="G4" s="282"/>
      <c r="H4" s="281"/>
      <c r="I4" s="281"/>
      <c r="J4" s="281"/>
      <c r="K4" s="281"/>
      <c r="L4" s="281"/>
      <c r="M4" s="281"/>
      <c r="N4" s="281"/>
      <c r="O4" s="281"/>
      <c r="P4" s="61"/>
      <c r="Q4" s="61"/>
      <c r="R4" s="61"/>
      <c r="S4" s="61"/>
      <c r="T4" s="61"/>
      <c r="U4" s="61"/>
      <c r="V4" s="61"/>
      <c r="W4" s="61"/>
      <c r="X4" s="61"/>
      <c r="Y4" s="61"/>
      <c r="Z4" s="61"/>
      <c r="AA4" s="61"/>
      <c r="AB4" s="61"/>
      <c r="AE4" s="61"/>
    </row>
    <row r="5" spans="1:31" s="49" customFormat="1" x14ac:dyDescent="0.25">
      <c r="A5" s="283" t="s">
        <v>40</v>
      </c>
      <c r="B5" s="61"/>
      <c r="C5" s="61"/>
      <c r="D5" s="61"/>
      <c r="E5" s="281"/>
      <c r="F5" s="282"/>
      <c r="G5" s="282"/>
      <c r="H5" s="281"/>
      <c r="I5" s="281"/>
      <c r="J5" s="281"/>
      <c r="K5" s="281"/>
      <c r="L5" s="281"/>
      <c r="M5" s="281"/>
      <c r="N5" s="281"/>
      <c r="O5" s="281"/>
      <c r="P5" s="61"/>
      <c r="Q5" s="61"/>
      <c r="R5" s="61"/>
      <c r="S5" s="61"/>
      <c r="T5" s="61"/>
      <c r="U5" s="61"/>
      <c r="V5" s="61"/>
      <c r="W5" s="61"/>
      <c r="X5" s="61"/>
      <c r="Y5" s="61"/>
      <c r="Z5" s="61"/>
      <c r="AA5" s="61"/>
      <c r="AB5" s="61"/>
      <c r="AE5" s="61"/>
    </row>
    <row r="6" spans="1:31" s="49" customFormat="1" x14ac:dyDescent="0.25">
      <c r="A6" s="283"/>
      <c r="B6" s="61"/>
      <c r="C6" s="61"/>
      <c r="D6" s="61"/>
      <c r="E6" s="281"/>
      <c r="F6" s="282"/>
      <c r="G6" s="282"/>
      <c r="H6" s="281"/>
      <c r="I6" s="281"/>
      <c r="J6" s="281"/>
      <c r="K6" s="281"/>
      <c r="L6" s="281"/>
      <c r="M6" s="281"/>
      <c r="N6" s="281"/>
      <c r="O6" s="281"/>
      <c r="P6" s="61"/>
      <c r="Q6" s="61"/>
      <c r="R6" s="61"/>
      <c r="S6" s="61"/>
      <c r="T6" s="61"/>
      <c r="U6" s="61"/>
      <c r="V6" s="61"/>
      <c r="W6" s="61"/>
      <c r="X6" s="61"/>
      <c r="Y6" s="61"/>
      <c r="Z6" s="61"/>
      <c r="AA6" s="61"/>
      <c r="AB6" s="61"/>
      <c r="AE6" s="61"/>
    </row>
    <row r="7" spans="1:31" s="49" customFormat="1" x14ac:dyDescent="0.25">
      <c r="A7" s="191" t="s">
        <v>25</v>
      </c>
      <c r="B7" s="84"/>
      <c r="C7" s="84"/>
      <c r="D7" s="84"/>
      <c r="E7" s="192"/>
      <c r="F7" s="282"/>
      <c r="G7" s="282"/>
      <c r="H7" s="281"/>
      <c r="I7" s="281"/>
      <c r="J7" s="281"/>
      <c r="K7" s="281"/>
      <c r="L7" s="281"/>
      <c r="M7" s="281"/>
      <c r="N7" s="281"/>
      <c r="O7" s="281"/>
      <c r="P7" s="61"/>
      <c r="Q7" s="61"/>
      <c r="R7" s="61"/>
      <c r="S7" s="61"/>
      <c r="T7" s="61"/>
      <c r="U7" s="61"/>
      <c r="V7" s="61"/>
      <c r="W7" s="61"/>
      <c r="X7" s="61"/>
      <c r="Y7" s="61"/>
      <c r="Z7" s="61"/>
      <c r="AA7" s="61"/>
      <c r="AB7" s="61"/>
      <c r="AE7" s="61"/>
    </row>
    <row r="8" spans="1:31" s="49" customFormat="1" x14ac:dyDescent="0.25">
      <c r="A8" s="283" t="s">
        <v>41</v>
      </c>
      <c r="B8" s="61"/>
      <c r="C8" s="61"/>
      <c r="D8" s="61"/>
      <c r="E8" s="281"/>
      <c r="F8" s="282"/>
      <c r="G8" s="282"/>
      <c r="H8" s="281"/>
      <c r="I8" s="281"/>
      <c r="J8" s="281"/>
      <c r="K8" s="281"/>
      <c r="L8" s="281"/>
      <c r="M8" s="281"/>
      <c r="N8" s="281"/>
      <c r="O8" s="281"/>
      <c r="P8" s="61"/>
      <c r="Q8" s="61"/>
      <c r="R8" s="61"/>
      <c r="S8" s="61"/>
      <c r="T8" s="61"/>
      <c r="U8" s="61"/>
      <c r="V8" s="61"/>
      <c r="W8" s="61"/>
      <c r="X8" s="61"/>
      <c r="Y8" s="61"/>
      <c r="Z8" s="61"/>
      <c r="AA8" s="61"/>
      <c r="AB8" s="61"/>
      <c r="AE8" s="61"/>
    </row>
    <row r="9" spans="1:31" s="49" customFormat="1" x14ac:dyDescent="0.25">
      <c r="A9" s="283"/>
      <c r="B9" s="61"/>
      <c r="C9" s="61"/>
      <c r="D9" s="61"/>
      <c r="E9" s="281"/>
      <c r="F9" s="282"/>
      <c r="G9" s="282"/>
      <c r="H9" s="281"/>
      <c r="I9" s="281"/>
      <c r="J9" s="281"/>
      <c r="K9" s="281"/>
      <c r="L9" s="281"/>
      <c r="M9" s="281"/>
      <c r="N9" s="281"/>
      <c r="O9" s="281"/>
      <c r="P9" s="61"/>
      <c r="Q9" s="61"/>
      <c r="R9" s="61"/>
      <c r="S9" s="61"/>
      <c r="T9" s="61"/>
      <c r="U9" s="61"/>
      <c r="V9" s="61"/>
      <c r="W9" s="61"/>
      <c r="X9" s="61"/>
      <c r="Y9" s="61"/>
      <c r="Z9" s="61"/>
      <c r="AA9" s="61"/>
      <c r="AB9" s="61"/>
      <c r="AE9" s="61"/>
    </row>
    <row r="10" spans="1:31" s="49" customFormat="1" x14ac:dyDescent="0.25">
      <c r="A10" s="191" t="s">
        <v>191</v>
      </c>
      <c r="B10" s="84"/>
      <c r="C10" s="84"/>
      <c r="D10" s="84"/>
      <c r="E10" s="192"/>
      <c r="F10" s="282"/>
      <c r="G10" s="282"/>
      <c r="H10" s="281"/>
      <c r="I10" s="281"/>
      <c r="J10" s="281"/>
      <c r="K10" s="281"/>
      <c r="L10" s="281"/>
      <c r="M10" s="281"/>
      <c r="N10" s="281"/>
      <c r="O10" s="281"/>
      <c r="P10" s="61"/>
      <c r="Q10" s="61"/>
      <c r="R10" s="61"/>
      <c r="S10" s="61"/>
      <c r="T10" s="61"/>
      <c r="U10" s="61"/>
      <c r="V10" s="61"/>
      <c r="W10" s="61"/>
      <c r="X10" s="61"/>
      <c r="Y10" s="61"/>
      <c r="Z10" s="61"/>
      <c r="AA10" s="61"/>
      <c r="AB10" s="61"/>
      <c r="AE10" s="61"/>
    </row>
    <row r="11" spans="1:31" s="49" customFormat="1" x14ac:dyDescent="0.25">
      <c r="A11" s="283" t="s">
        <v>192</v>
      </c>
      <c r="B11" s="61"/>
      <c r="C11" s="61"/>
      <c r="D11" s="61"/>
      <c r="E11" s="281"/>
      <c r="F11" s="282"/>
      <c r="G11" s="282"/>
      <c r="H11" s="281"/>
      <c r="I11" s="281"/>
      <c r="J11" s="281"/>
      <c r="K11" s="281"/>
      <c r="L11" s="281"/>
      <c r="M11" s="281"/>
      <c r="N11" s="281"/>
      <c r="O11" s="281"/>
      <c r="P11" s="61"/>
      <c r="Q11" s="61"/>
      <c r="R11" s="61"/>
      <c r="S11" s="61"/>
      <c r="T11" s="61"/>
      <c r="U11" s="61"/>
      <c r="V11" s="61"/>
      <c r="W11" s="61"/>
      <c r="X11" s="61"/>
      <c r="Y11" s="61"/>
      <c r="Z11" s="61"/>
      <c r="AA11" s="61"/>
      <c r="AB11" s="61"/>
      <c r="AE11" s="61"/>
    </row>
    <row r="12" spans="1:31" s="49" customFormat="1" x14ac:dyDescent="0.25">
      <c r="A12" s="283" t="s">
        <v>193</v>
      </c>
      <c r="B12" s="61"/>
      <c r="C12" s="61"/>
      <c r="D12" s="61"/>
      <c r="E12" s="281"/>
      <c r="F12" s="282"/>
      <c r="G12" s="282"/>
      <c r="H12" s="281"/>
      <c r="I12" s="281"/>
      <c r="J12" s="281"/>
      <c r="K12" s="281"/>
      <c r="L12" s="281"/>
      <c r="M12" s="281"/>
      <c r="N12" s="281"/>
      <c r="O12" s="281"/>
      <c r="P12" s="61"/>
      <c r="Q12" s="61"/>
      <c r="R12" s="61"/>
      <c r="S12" s="61"/>
      <c r="T12" s="61"/>
      <c r="U12" s="61"/>
      <c r="V12" s="61"/>
      <c r="W12" s="61"/>
      <c r="X12" s="61"/>
      <c r="Y12" s="61"/>
      <c r="Z12" s="61"/>
      <c r="AA12" s="61"/>
      <c r="AB12" s="61"/>
      <c r="AE12" s="61"/>
    </row>
    <row r="13" spans="1:31" s="49" customFormat="1" x14ac:dyDescent="0.25">
      <c r="A13" s="283"/>
      <c r="B13" s="61"/>
      <c r="C13" s="61"/>
      <c r="D13" s="61"/>
      <c r="E13" s="281"/>
      <c r="F13" s="282"/>
      <c r="G13" s="282"/>
      <c r="H13" s="281"/>
      <c r="I13" s="281"/>
      <c r="J13" s="281"/>
      <c r="K13" s="281"/>
      <c r="L13" s="281"/>
      <c r="M13" s="281"/>
      <c r="N13" s="281"/>
      <c r="O13" s="281"/>
      <c r="P13" s="61"/>
      <c r="Q13" s="61"/>
      <c r="R13" s="61"/>
      <c r="S13" s="61"/>
      <c r="T13" s="61"/>
      <c r="U13" s="61"/>
      <c r="V13" s="61"/>
      <c r="W13" s="61"/>
      <c r="X13" s="61"/>
      <c r="Y13" s="61"/>
      <c r="Z13" s="61"/>
      <c r="AA13" s="61"/>
      <c r="AB13" s="61"/>
      <c r="AE13" s="61"/>
    </row>
    <row r="14" spans="1:31" s="49" customFormat="1" x14ac:dyDescent="0.25">
      <c r="A14" s="191" t="s">
        <v>216</v>
      </c>
      <c r="B14" s="84"/>
      <c r="C14" s="84"/>
      <c r="D14" s="84"/>
      <c r="E14" s="192"/>
      <c r="F14" s="282"/>
      <c r="G14" s="282"/>
      <c r="H14" s="281"/>
      <c r="I14" s="281"/>
      <c r="J14" s="281"/>
      <c r="K14" s="281"/>
      <c r="L14" s="281"/>
      <c r="M14" s="281"/>
      <c r="N14" s="281"/>
      <c r="O14" s="281"/>
      <c r="P14" s="61"/>
      <c r="Q14" s="61"/>
      <c r="R14" s="61"/>
      <c r="S14" s="61"/>
      <c r="T14" s="61"/>
      <c r="U14" s="61"/>
      <c r="V14" s="61"/>
      <c r="W14" s="61"/>
      <c r="X14" s="61"/>
      <c r="Y14" s="61"/>
      <c r="Z14" s="61"/>
      <c r="AA14" s="61"/>
      <c r="AB14" s="61"/>
      <c r="AE14" s="61"/>
    </row>
    <row r="15" spans="1:31" s="49" customFormat="1" x14ac:dyDescent="0.25">
      <c r="A15" s="283" t="s">
        <v>247</v>
      </c>
      <c r="B15" s="61"/>
      <c r="C15" s="61"/>
      <c r="D15" s="61"/>
      <c r="E15" s="281"/>
      <c r="F15" s="282"/>
      <c r="G15" s="282"/>
      <c r="H15" s="281"/>
      <c r="I15" s="281"/>
      <c r="J15" s="281"/>
      <c r="K15" s="281"/>
      <c r="L15" s="281"/>
      <c r="M15" s="281"/>
      <c r="N15" s="281"/>
      <c r="O15" s="281"/>
      <c r="P15" s="61"/>
      <c r="Q15" s="61"/>
      <c r="R15" s="61"/>
      <c r="S15" s="61"/>
      <c r="T15" s="61"/>
      <c r="U15" s="61"/>
      <c r="V15" s="61"/>
      <c r="W15" s="61"/>
      <c r="X15" s="61"/>
      <c r="Y15" s="61"/>
      <c r="Z15" s="61"/>
      <c r="AA15" s="61"/>
      <c r="AB15" s="61"/>
      <c r="AE15" s="61"/>
    </row>
    <row r="16" spans="1:31" s="49" customFormat="1" x14ac:dyDescent="0.25">
      <c r="A16" s="283"/>
      <c r="B16" s="61"/>
      <c r="C16" s="61"/>
      <c r="D16" s="61"/>
      <c r="E16" s="281"/>
      <c r="F16" s="282"/>
      <c r="G16" s="282"/>
      <c r="H16" s="281"/>
      <c r="I16" s="281"/>
      <c r="J16" s="281"/>
      <c r="K16" s="281"/>
      <c r="L16" s="281"/>
      <c r="M16" s="281"/>
      <c r="N16" s="281"/>
      <c r="O16" s="281"/>
      <c r="P16" s="61"/>
      <c r="Q16" s="61"/>
      <c r="R16" s="61"/>
      <c r="S16" s="61"/>
      <c r="T16" s="61"/>
      <c r="U16" s="61"/>
      <c r="V16" s="61"/>
      <c r="W16" s="61"/>
      <c r="X16" s="61"/>
      <c r="Y16" s="61"/>
      <c r="Z16" s="61"/>
      <c r="AA16" s="61"/>
      <c r="AB16" s="61"/>
      <c r="AE16" s="61"/>
    </row>
    <row r="17" spans="1:31" s="49" customFormat="1" x14ac:dyDescent="0.25">
      <c r="A17" s="191" t="s">
        <v>245</v>
      </c>
      <c r="B17" s="84"/>
      <c r="C17" s="84" t="s">
        <v>435</v>
      </c>
      <c r="D17" s="84" t="s">
        <v>436</v>
      </c>
      <c r="E17" s="192" t="s">
        <v>437</v>
      </c>
      <c r="F17" s="282"/>
      <c r="G17" s="282"/>
      <c r="H17" s="281"/>
      <c r="I17" s="281"/>
      <c r="J17" s="281"/>
      <c r="K17" s="281"/>
      <c r="L17" s="281"/>
      <c r="M17" s="281"/>
      <c r="N17" s="281"/>
      <c r="O17" s="281"/>
      <c r="P17" s="61"/>
      <c r="Q17" s="61"/>
      <c r="R17" s="61"/>
      <c r="S17" s="61"/>
      <c r="T17" s="61"/>
      <c r="U17" s="61"/>
      <c r="V17" s="61"/>
      <c r="W17" s="61"/>
      <c r="X17" s="61"/>
      <c r="Y17" s="61"/>
      <c r="Z17" s="61"/>
      <c r="AA17" s="61"/>
      <c r="AB17" s="61"/>
      <c r="AE17" s="61"/>
    </row>
    <row r="18" spans="1:31" s="49" customFormat="1" x14ac:dyDescent="0.25">
      <c r="A18" s="49" t="s">
        <v>251</v>
      </c>
      <c r="B18" s="61"/>
      <c r="C18" s="61">
        <v>7200</v>
      </c>
      <c r="D18" s="61">
        <f>C18/18</f>
        <v>400</v>
      </c>
      <c r="E18" s="281">
        <f>D18*1</f>
        <v>400</v>
      </c>
      <c r="F18" s="282"/>
      <c r="G18" s="282"/>
      <c r="H18" s="281"/>
      <c r="I18" s="281"/>
      <c r="J18" s="281"/>
      <c r="L18" s="281"/>
      <c r="M18" s="281"/>
      <c r="N18" s="281"/>
      <c r="O18" s="281"/>
      <c r="P18" s="61"/>
      <c r="Q18" s="61"/>
      <c r="R18" s="61"/>
      <c r="S18" s="61"/>
      <c r="T18" s="61"/>
      <c r="U18" s="61"/>
      <c r="V18" s="61"/>
      <c r="W18" s="61"/>
      <c r="X18" s="61"/>
      <c r="Y18" s="61"/>
      <c r="Z18" s="61"/>
      <c r="AA18" s="61"/>
      <c r="AB18" s="61"/>
      <c r="AE18" s="61"/>
    </row>
    <row r="19" spans="1:31" s="49" customFormat="1" x14ac:dyDescent="0.25">
      <c r="A19" s="49" t="s">
        <v>252</v>
      </c>
      <c r="B19" s="61"/>
      <c r="C19" s="61">
        <v>2700</v>
      </c>
      <c r="D19" s="61">
        <f>C19/18</f>
        <v>150</v>
      </c>
      <c r="E19" s="281">
        <f>D19*5</f>
        <v>750</v>
      </c>
      <c r="F19" s="282"/>
      <c r="G19" s="282"/>
      <c r="H19" s="281"/>
      <c r="I19" s="281"/>
      <c r="J19" s="281"/>
      <c r="L19" s="281"/>
      <c r="M19" s="281"/>
      <c r="N19" s="281"/>
      <c r="O19" s="281"/>
      <c r="P19" s="61"/>
      <c r="Q19" s="61"/>
      <c r="R19" s="61"/>
      <c r="S19" s="61"/>
      <c r="T19" s="61"/>
      <c r="U19" s="61"/>
      <c r="V19" s="61"/>
      <c r="W19" s="61"/>
      <c r="X19" s="61"/>
      <c r="Y19" s="61"/>
      <c r="Z19" s="61"/>
      <c r="AA19" s="61"/>
      <c r="AB19" s="61"/>
      <c r="AE19" s="61"/>
    </row>
    <row r="20" spans="1:31" s="49" customFormat="1" x14ac:dyDescent="0.25">
      <c r="A20" s="49" t="s">
        <v>253</v>
      </c>
      <c r="B20" s="61"/>
      <c r="C20" s="61">
        <v>300</v>
      </c>
      <c r="D20" s="61">
        <f>C20/8</f>
        <v>37.5</v>
      </c>
      <c r="E20" s="281">
        <f>D20*8</f>
        <v>300</v>
      </c>
      <c r="F20" s="282"/>
      <c r="G20" s="282"/>
      <c r="H20" s="281"/>
      <c r="I20" s="281"/>
      <c r="J20" s="281"/>
      <c r="L20" s="281"/>
      <c r="M20" s="281"/>
      <c r="N20" s="281"/>
      <c r="O20" s="281"/>
      <c r="P20" s="61"/>
      <c r="Q20" s="61"/>
      <c r="R20" s="61"/>
      <c r="S20" s="61"/>
      <c r="T20" s="61"/>
      <c r="U20" s="61"/>
      <c r="V20" s="61"/>
      <c r="W20" s="61"/>
      <c r="X20" s="61"/>
      <c r="Y20" s="61"/>
      <c r="Z20" s="61"/>
      <c r="AA20" s="61"/>
      <c r="AB20" s="61"/>
      <c r="AE20" s="61"/>
    </row>
    <row r="21" spans="1:31" s="49" customFormat="1" x14ac:dyDescent="0.25">
      <c r="A21" s="49" t="s">
        <v>254</v>
      </c>
      <c r="B21" s="61"/>
      <c r="C21" s="61"/>
      <c r="D21" s="61"/>
      <c r="E21" s="281">
        <v>250</v>
      </c>
      <c r="F21" s="282"/>
      <c r="G21" s="282"/>
      <c r="H21" s="281"/>
      <c r="I21" s="281"/>
      <c r="J21" s="281"/>
      <c r="K21" s="281"/>
      <c r="L21" s="281"/>
      <c r="M21" s="281"/>
      <c r="N21" s="281"/>
      <c r="O21" s="281"/>
      <c r="P21" s="61"/>
      <c r="Q21" s="61"/>
      <c r="R21" s="61"/>
      <c r="S21" s="61"/>
      <c r="T21" s="61"/>
      <c r="U21" s="61"/>
      <c r="V21" s="61"/>
      <c r="W21" s="61"/>
      <c r="X21" s="61"/>
      <c r="Y21" s="61"/>
      <c r="Z21" s="61"/>
      <c r="AA21" s="61"/>
      <c r="AB21" s="61"/>
      <c r="AE21" s="61"/>
    </row>
    <row r="22" spans="1:31" s="49" customFormat="1" x14ac:dyDescent="0.25">
      <c r="A22" s="283"/>
      <c r="B22" s="61"/>
      <c r="C22" s="61"/>
      <c r="D22" s="61"/>
      <c r="E22" s="281">
        <f>SUM(E18:E21)</f>
        <v>1700</v>
      </c>
      <c r="F22" s="282"/>
      <c r="G22" s="282"/>
      <c r="H22" s="281"/>
      <c r="I22" s="281"/>
      <c r="J22" s="281"/>
      <c r="K22" s="281"/>
      <c r="L22" s="281"/>
      <c r="M22" s="281"/>
      <c r="N22" s="281"/>
      <c r="O22" s="281"/>
      <c r="P22" s="61"/>
      <c r="Q22" s="61"/>
      <c r="R22" s="61"/>
      <c r="S22" s="61"/>
      <c r="T22" s="61"/>
      <c r="U22" s="61"/>
      <c r="V22" s="61"/>
      <c r="W22" s="61"/>
      <c r="X22" s="61"/>
      <c r="Y22" s="61"/>
      <c r="Z22" s="61"/>
      <c r="AA22" s="61"/>
      <c r="AB22" s="61"/>
      <c r="AE22" s="61"/>
    </row>
    <row r="23" spans="1:31" s="49" customFormat="1" x14ac:dyDescent="0.25">
      <c r="A23" s="283"/>
      <c r="B23" s="61"/>
      <c r="C23" s="61"/>
      <c r="D23" s="61"/>
      <c r="E23" s="281"/>
      <c r="F23" s="282"/>
      <c r="G23" s="282"/>
      <c r="H23" s="281"/>
      <c r="I23" s="281"/>
      <c r="J23" s="281"/>
      <c r="L23" s="281"/>
      <c r="M23" s="281"/>
      <c r="N23" s="281"/>
      <c r="O23" s="281"/>
      <c r="P23" s="61"/>
      <c r="Q23" s="61"/>
      <c r="R23" s="61"/>
      <c r="S23" s="61"/>
      <c r="T23" s="61"/>
      <c r="U23" s="61"/>
      <c r="V23" s="61"/>
      <c r="W23" s="61"/>
      <c r="X23" s="61"/>
      <c r="Y23" s="61"/>
      <c r="Z23" s="61"/>
      <c r="AA23" s="61"/>
      <c r="AB23" s="61"/>
      <c r="AE23" s="61"/>
    </row>
    <row r="24" spans="1:31" s="49" customFormat="1" x14ac:dyDescent="0.25">
      <c r="A24" s="191" t="s">
        <v>357</v>
      </c>
      <c r="B24" s="84"/>
      <c r="C24" s="84" t="s">
        <v>435</v>
      </c>
      <c r="D24" s="84" t="s">
        <v>436</v>
      </c>
      <c r="E24" s="192" t="s">
        <v>437</v>
      </c>
      <c r="F24" s="282"/>
      <c r="G24" s="282"/>
      <c r="H24" s="281"/>
      <c r="I24" s="281"/>
      <c r="J24" s="281"/>
      <c r="L24" s="281"/>
      <c r="M24" s="281"/>
      <c r="N24" s="281"/>
      <c r="O24" s="281"/>
      <c r="P24" s="61"/>
      <c r="Q24" s="61"/>
      <c r="R24" s="61"/>
      <c r="S24" s="61"/>
      <c r="T24" s="61"/>
      <c r="U24" s="61"/>
      <c r="V24" s="61"/>
      <c r="W24" s="61"/>
      <c r="X24" s="61"/>
      <c r="Y24" s="61"/>
      <c r="Z24" s="61"/>
      <c r="AA24" s="61"/>
      <c r="AB24" s="61"/>
      <c r="AE24" s="61"/>
    </row>
    <row r="25" spans="1:31" s="49" customFormat="1" x14ac:dyDescent="0.25">
      <c r="A25" s="283" t="s">
        <v>361</v>
      </c>
      <c r="B25" s="61"/>
      <c r="C25" s="61">
        <v>300</v>
      </c>
      <c r="D25" s="61">
        <f>C25/14</f>
        <v>21.428571428571427</v>
      </c>
      <c r="E25" s="281">
        <f>D25*20</f>
        <v>428.57142857142856</v>
      </c>
      <c r="F25" s="282"/>
      <c r="G25" s="282"/>
      <c r="H25" s="281"/>
      <c r="I25" s="281"/>
      <c r="J25" s="281"/>
      <c r="K25" s="281"/>
      <c r="L25" s="281"/>
      <c r="M25" s="281"/>
      <c r="N25" s="281"/>
      <c r="O25" s="281"/>
      <c r="P25" s="61"/>
      <c r="Q25" s="61"/>
      <c r="R25" s="61"/>
      <c r="S25" s="61"/>
      <c r="T25" s="61"/>
      <c r="U25" s="61"/>
      <c r="V25" s="61"/>
      <c r="W25" s="61"/>
      <c r="X25" s="61"/>
      <c r="Y25" s="61"/>
      <c r="Z25" s="61"/>
      <c r="AA25" s="61"/>
      <c r="AB25" s="61"/>
      <c r="AE25" s="61"/>
    </row>
    <row r="26" spans="1:31" s="49" customFormat="1" x14ac:dyDescent="0.25">
      <c r="A26" s="283" t="s">
        <v>364</v>
      </c>
      <c r="B26" s="61"/>
      <c r="C26" s="61"/>
      <c r="D26" s="61"/>
      <c r="E26" s="281"/>
      <c r="F26" s="282"/>
      <c r="G26" s="282"/>
      <c r="H26" s="281"/>
      <c r="I26" s="281"/>
      <c r="J26" s="281"/>
      <c r="K26" s="281"/>
      <c r="L26" s="281"/>
      <c r="M26" s="281"/>
      <c r="N26" s="281"/>
      <c r="O26" s="281"/>
      <c r="P26" s="61"/>
      <c r="Q26" s="61"/>
      <c r="R26" s="61"/>
      <c r="S26" s="61"/>
      <c r="T26" s="61"/>
      <c r="U26" s="61"/>
      <c r="V26" s="61"/>
      <c r="W26" s="61"/>
      <c r="X26" s="61"/>
      <c r="Y26" s="61"/>
      <c r="Z26" s="61"/>
      <c r="AA26" s="61"/>
      <c r="AB26" s="61"/>
      <c r="AE26" s="61"/>
    </row>
    <row r="27" spans="1:31" s="49" customFormat="1" x14ac:dyDescent="0.25">
      <c r="A27" s="283" t="s">
        <v>365</v>
      </c>
      <c r="B27" s="61"/>
      <c r="C27" s="61"/>
      <c r="D27" s="61"/>
      <c r="E27" s="281"/>
      <c r="F27" s="282"/>
      <c r="G27" s="282"/>
      <c r="H27" s="281"/>
      <c r="I27" s="281"/>
      <c r="J27" s="281"/>
      <c r="K27" s="281"/>
      <c r="L27" s="281"/>
      <c r="M27" s="281"/>
      <c r="N27" s="281"/>
      <c r="O27" s="281"/>
      <c r="P27" s="61"/>
      <c r="Q27" s="61"/>
      <c r="R27" s="61"/>
      <c r="S27" s="61"/>
      <c r="T27" s="61"/>
      <c r="U27" s="61"/>
      <c r="V27" s="61"/>
      <c r="W27" s="61"/>
      <c r="X27" s="61"/>
      <c r="Y27" s="61"/>
      <c r="Z27" s="61"/>
      <c r="AA27" s="61"/>
      <c r="AB27" s="61"/>
      <c r="AE27" s="61"/>
    </row>
    <row r="28" spans="1:31" s="49" customFormat="1" x14ac:dyDescent="0.25">
      <c r="A28" s="283"/>
      <c r="B28" s="61"/>
      <c r="C28" s="61"/>
      <c r="D28" s="61"/>
      <c r="E28" s="281"/>
      <c r="F28" s="282"/>
      <c r="G28" s="282"/>
      <c r="H28" s="281"/>
      <c r="I28" s="281"/>
      <c r="J28" s="281"/>
      <c r="K28" s="281"/>
      <c r="L28" s="281"/>
      <c r="M28" s="281"/>
      <c r="N28" s="281"/>
      <c r="O28" s="281"/>
      <c r="P28" s="61"/>
      <c r="Q28" s="61"/>
      <c r="R28" s="61"/>
      <c r="S28" s="61"/>
      <c r="T28" s="61"/>
      <c r="U28" s="61"/>
      <c r="V28" s="61"/>
      <c r="W28" s="61"/>
      <c r="X28" s="61"/>
      <c r="Y28" s="61"/>
      <c r="Z28" s="61"/>
      <c r="AA28" s="61"/>
      <c r="AB28" s="61"/>
      <c r="AE28" s="61"/>
    </row>
    <row r="29" spans="1:31" s="49" customFormat="1" x14ac:dyDescent="0.25">
      <c r="A29" s="280" t="s">
        <v>390</v>
      </c>
      <c r="B29" s="61"/>
      <c r="C29" s="61"/>
      <c r="D29" s="61" t="s">
        <v>704</v>
      </c>
      <c r="E29" s="281"/>
      <c r="F29" s="282"/>
      <c r="G29" s="282"/>
      <c r="H29" s="281"/>
      <c r="I29" s="281"/>
      <c r="J29" s="281"/>
      <c r="K29" s="281"/>
      <c r="L29" s="281"/>
      <c r="M29" s="281"/>
      <c r="N29" s="281"/>
      <c r="O29" s="281"/>
      <c r="P29" s="61"/>
      <c r="Q29" s="61"/>
      <c r="R29" s="61"/>
      <c r="S29" s="61"/>
      <c r="T29" s="61"/>
      <c r="U29" s="61"/>
      <c r="V29" s="61"/>
      <c r="W29" s="61"/>
      <c r="X29" s="61"/>
      <c r="Y29" s="61"/>
      <c r="Z29" s="61"/>
      <c r="AA29" s="61"/>
      <c r="AB29" s="61"/>
      <c r="AE29" s="61"/>
    </row>
    <row r="30" spans="1:31" s="49" customFormat="1" x14ac:dyDescent="0.25">
      <c r="A30" s="283" t="s">
        <v>703</v>
      </c>
      <c r="B30" s="61"/>
      <c r="C30" s="61">
        <v>7200</v>
      </c>
      <c r="D30" s="61">
        <f>C30/13</f>
        <v>553.84615384615381</v>
      </c>
      <c r="E30" s="281"/>
      <c r="F30" s="282"/>
      <c r="G30" s="282"/>
      <c r="H30" s="281"/>
      <c r="I30" s="281"/>
      <c r="J30" s="281"/>
      <c r="K30" s="281"/>
      <c r="L30" s="281"/>
      <c r="M30" s="281"/>
      <c r="N30" s="281"/>
      <c r="O30" s="281"/>
      <c r="P30" s="61"/>
      <c r="Q30" s="61"/>
      <c r="R30" s="61"/>
      <c r="S30" s="61"/>
      <c r="T30" s="61"/>
      <c r="U30" s="61"/>
      <c r="V30" s="61"/>
      <c r="W30" s="61"/>
      <c r="X30" s="61"/>
      <c r="Y30" s="61"/>
      <c r="Z30" s="61"/>
      <c r="AA30" s="61"/>
      <c r="AB30" s="61"/>
      <c r="AE30" s="61"/>
    </row>
    <row r="31" spans="1:31" s="49" customFormat="1" x14ac:dyDescent="0.25">
      <c r="A31" s="283"/>
      <c r="B31" s="61"/>
      <c r="C31" s="61"/>
      <c r="D31" s="61"/>
      <c r="E31" s="281"/>
      <c r="F31" s="282"/>
      <c r="G31" s="282"/>
      <c r="H31" s="281"/>
      <c r="I31" s="281"/>
      <c r="J31" s="281"/>
      <c r="K31" s="281"/>
      <c r="L31" s="281"/>
      <c r="M31" s="281"/>
      <c r="N31" s="281"/>
      <c r="O31" s="281"/>
      <c r="P31" s="61"/>
      <c r="Q31" s="61"/>
      <c r="R31" s="61"/>
      <c r="S31" s="61"/>
      <c r="T31" s="61"/>
      <c r="U31" s="61"/>
      <c r="V31" s="61"/>
      <c r="W31" s="61"/>
      <c r="X31" s="61"/>
      <c r="Y31" s="61"/>
      <c r="Z31" s="61"/>
      <c r="AA31" s="61"/>
      <c r="AB31" s="61"/>
      <c r="AE31" s="61"/>
    </row>
    <row r="32" spans="1:31" s="49" customFormat="1" x14ac:dyDescent="0.25">
      <c r="A32" s="191" t="s">
        <v>434</v>
      </c>
      <c r="B32" s="84"/>
      <c r="C32" s="84" t="s">
        <v>435</v>
      </c>
      <c r="D32" s="84" t="s">
        <v>436</v>
      </c>
      <c r="E32" s="192" t="s">
        <v>437</v>
      </c>
      <c r="F32" s="282"/>
      <c r="G32" s="282"/>
      <c r="H32" s="281"/>
      <c r="I32" s="281"/>
      <c r="J32" s="281"/>
      <c r="K32" s="281"/>
      <c r="L32" s="281"/>
      <c r="M32" s="281"/>
      <c r="N32" s="281"/>
      <c r="O32" s="281"/>
      <c r="P32" s="61"/>
      <c r="Q32" s="61"/>
      <c r="R32" s="61"/>
      <c r="S32" s="61"/>
      <c r="T32" s="61"/>
      <c r="U32" s="61"/>
      <c r="V32" s="61"/>
      <c r="W32" s="61"/>
      <c r="X32" s="61"/>
      <c r="Y32" s="61"/>
      <c r="Z32" s="61"/>
      <c r="AA32" s="61"/>
      <c r="AB32" s="61"/>
      <c r="AE32" s="61"/>
    </row>
    <row r="33" spans="1:31" s="49" customFormat="1" x14ac:dyDescent="0.25">
      <c r="A33" s="283" t="s">
        <v>852</v>
      </c>
      <c r="B33" s="61"/>
      <c r="C33" s="61">
        <v>5400</v>
      </c>
      <c r="D33" s="61">
        <f>C33/13</f>
        <v>415.38461538461536</v>
      </c>
      <c r="E33" s="281"/>
      <c r="F33" s="282"/>
      <c r="G33" s="282"/>
      <c r="H33" s="281"/>
      <c r="I33" s="281"/>
      <c r="J33" s="281"/>
      <c r="K33" s="281"/>
      <c r="L33" s="281"/>
      <c r="M33" s="281"/>
      <c r="N33" s="281"/>
      <c r="O33" s="281"/>
      <c r="P33" s="61"/>
      <c r="Q33" s="61"/>
      <c r="R33" s="61"/>
      <c r="S33" s="61"/>
      <c r="T33" s="61"/>
      <c r="U33" s="61"/>
      <c r="V33" s="61"/>
      <c r="W33" s="61"/>
      <c r="X33" s="61"/>
      <c r="Y33" s="61"/>
      <c r="Z33" s="61"/>
      <c r="AA33" s="61"/>
      <c r="AB33" s="61"/>
      <c r="AE33" s="61"/>
    </row>
    <row r="34" spans="1:31" s="49" customFormat="1" x14ac:dyDescent="0.25">
      <c r="A34" s="283" t="s">
        <v>700</v>
      </c>
      <c r="B34" s="61"/>
      <c r="C34" s="61">
        <v>600</v>
      </c>
      <c r="D34" s="61">
        <f>C34/13</f>
        <v>46.153846153846153</v>
      </c>
      <c r="E34" s="281"/>
      <c r="F34" s="282"/>
      <c r="G34" s="282"/>
      <c r="H34" s="281"/>
      <c r="I34" s="281"/>
      <c r="J34" s="281"/>
      <c r="K34" s="281"/>
      <c r="L34" s="281"/>
      <c r="M34" s="281"/>
      <c r="N34" s="281"/>
      <c r="O34" s="281"/>
      <c r="P34" s="61"/>
      <c r="Q34" s="61"/>
      <c r="R34" s="61"/>
      <c r="S34" s="61"/>
      <c r="T34" s="61"/>
      <c r="U34" s="61"/>
      <c r="V34" s="61"/>
      <c r="W34" s="61"/>
      <c r="X34" s="61"/>
      <c r="Y34" s="61"/>
      <c r="Z34" s="61"/>
      <c r="AA34" s="61"/>
      <c r="AB34" s="61"/>
      <c r="AE34" s="61"/>
    </row>
    <row r="35" spans="1:31" s="49" customFormat="1" x14ac:dyDescent="0.25">
      <c r="A35" s="283" t="s">
        <v>702</v>
      </c>
      <c r="B35" s="61"/>
      <c r="C35" s="61">
        <v>2700</v>
      </c>
      <c r="D35" s="61">
        <f>C35/13</f>
        <v>207.69230769230768</v>
      </c>
      <c r="E35" s="281"/>
      <c r="F35" s="282"/>
      <c r="G35" s="282"/>
      <c r="H35" s="281"/>
      <c r="I35" s="281"/>
      <c r="J35" s="281"/>
      <c r="K35" s="281"/>
      <c r="L35" s="281"/>
      <c r="M35" s="281"/>
      <c r="N35" s="281"/>
      <c r="O35" s="281"/>
      <c r="P35" s="61"/>
      <c r="Q35" s="61"/>
      <c r="R35" s="61"/>
      <c r="S35" s="61"/>
      <c r="T35" s="61"/>
      <c r="U35" s="61"/>
      <c r="V35" s="61"/>
      <c r="W35" s="61"/>
      <c r="X35" s="61"/>
      <c r="Y35" s="61"/>
      <c r="Z35" s="61"/>
      <c r="AA35" s="61"/>
      <c r="AB35" s="61"/>
      <c r="AE35" s="61"/>
    </row>
    <row r="36" spans="1:31" s="49" customFormat="1" x14ac:dyDescent="0.25">
      <c r="A36" s="283" t="s">
        <v>701</v>
      </c>
      <c r="B36" s="61"/>
      <c r="C36" s="61">
        <v>900</v>
      </c>
      <c r="D36" s="61">
        <f>C36/13</f>
        <v>69.230769230769226</v>
      </c>
      <c r="E36" s="281"/>
      <c r="F36" s="282"/>
      <c r="G36" s="282"/>
      <c r="H36" s="281"/>
      <c r="I36" s="281"/>
      <c r="J36" s="281"/>
      <c r="K36" s="281"/>
      <c r="L36" s="281"/>
      <c r="M36" s="281"/>
      <c r="N36" s="281"/>
      <c r="O36" s="281"/>
      <c r="P36" s="61"/>
      <c r="Q36" s="61"/>
      <c r="R36" s="61"/>
      <c r="S36" s="61"/>
      <c r="T36" s="61"/>
      <c r="U36" s="61"/>
      <c r="V36" s="61"/>
      <c r="W36" s="61"/>
      <c r="X36" s="61"/>
      <c r="Y36" s="61"/>
      <c r="Z36" s="61"/>
      <c r="AA36" s="61"/>
      <c r="AB36" s="61"/>
      <c r="AE36" s="61"/>
    </row>
    <row r="37" spans="1:31" s="49" customFormat="1" x14ac:dyDescent="0.25">
      <c r="A37" s="283" t="s">
        <v>705</v>
      </c>
      <c r="B37" s="61"/>
      <c r="C37" s="61"/>
      <c r="D37" s="61">
        <v>100</v>
      </c>
      <c r="E37" s="281"/>
      <c r="F37" s="282"/>
      <c r="G37" s="282"/>
      <c r="H37" s="281"/>
      <c r="I37" s="281"/>
      <c r="J37" s="281"/>
      <c r="K37" s="281"/>
      <c r="L37" s="281"/>
      <c r="M37" s="281"/>
      <c r="N37" s="281"/>
      <c r="O37" s="281"/>
      <c r="P37" s="61"/>
      <c r="Q37" s="61"/>
      <c r="R37" s="61"/>
      <c r="S37" s="61"/>
      <c r="T37" s="61"/>
      <c r="U37" s="61"/>
      <c r="V37" s="61"/>
      <c r="W37" s="61"/>
      <c r="X37" s="61"/>
      <c r="Y37" s="61"/>
      <c r="Z37" s="61"/>
      <c r="AA37" s="61"/>
      <c r="AB37" s="61"/>
      <c r="AE37" s="61"/>
    </row>
    <row r="38" spans="1:31" s="49" customFormat="1" x14ac:dyDescent="0.25">
      <c r="A38" s="283" t="s">
        <v>705</v>
      </c>
      <c r="B38" s="61"/>
      <c r="C38" s="61"/>
      <c r="D38" s="61">
        <v>80</v>
      </c>
      <c r="E38" s="281"/>
      <c r="F38" s="282"/>
      <c r="G38" s="282"/>
      <c r="H38" s="281"/>
      <c r="I38" s="281"/>
      <c r="J38" s="281"/>
      <c r="K38" s="281"/>
      <c r="L38" s="281"/>
      <c r="M38" s="281"/>
      <c r="N38" s="281"/>
      <c r="O38" s="281"/>
      <c r="P38" s="61"/>
      <c r="Q38" s="61"/>
      <c r="R38" s="61"/>
      <c r="S38" s="61"/>
      <c r="T38" s="61"/>
      <c r="U38" s="61"/>
      <c r="V38" s="61"/>
      <c r="W38" s="61"/>
      <c r="X38" s="61"/>
      <c r="Y38" s="61"/>
      <c r="Z38" s="61"/>
      <c r="AA38" s="61"/>
      <c r="AB38" s="61"/>
      <c r="AE38" s="61"/>
    </row>
    <row r="39" spans="1:31" s="49" customFormat="1" x14ac:dyDescent="0.25">
      <c r="A39" s="283" t="s">
        <v>705</v>
      </c>
      <c r="B39" s="61"/>
      <c r="C39" s="61"/>
      <c r="D39" s="61">
        <v>120</v>
      </c>
      <c r="E39" s="281"/>
      <c r="F39" s="282"/>
      <c r="G39" s="282"/>
      <c r="H39" s="281"/>
      <c r="I39" s="281"/>
      <c r="J39" s="281"/>
      <c r="K39" s="281"/>
      <c r="L39" s="281"/>
      <c r="M39" s="281"/>
      <c r="N39" s="281"/>
      <c r="O39" s="281"/>
      <c r="P39" s="61"/>
      <c r="Q39" s="61"/>
      <c r="R39" s="61"/>
      <c r="S39" s="61"/>
      <c r="T39" s="61"/>
      <c r="U39" s="61"/>
      <c r="V39" s="61"/>
      <c r="W39" s="61"/>
      <c r="X39" s="61"/>
      <c r="Y39" s="61"/>
      <c r="Z39" s="61"/>
      <c r="AA39" s="61"/>
      <c r="AB39" s="61"/>
      <c r="AE39" s="61"/>
    </row>
    <row r="40" spans="1:31" s="49" customFormat="1" x14ac:dyDescent="0.25">
      <c r="A40" s="283"/>
      <c r="B40" s="61"/>
      <c r="C40" s="61"/>
      <c r="D40" s="61">
        <f>SUM(D33:D39)</f>
        <v>1038.4615384615383</v>
      </c>
      <c r="E40" s="281"/>
      <c r="F40" s="282"/>
      <c r="G40" s="282"/>
      <c r="H40" s="281"/>
      <c r="I40" s="281"/>
      <c r="J40" s="281"/>
      <c r="K40" s="281"/>
      <c r="L40" s="281"/>
      <c r="M40" s="281"/>
      <c r="N40" s="281"/>
      <c r="O40" s="281"/>
      <c r="P40" s="61"/>
      <c r="Q40" s="61"/>
      <c r="R40" s="61"/>
      <c r="S40" s="61"/>
      <c r="T40" s="61"/>
      <c r="U40" s="61"/>
      <c r="V40" s="61"/>
      <c r="W40" s="61"/>
      <c r="X40" s="61"/>
      <c r="Y40" s="61"/>
      <c r="Z40" s="61"/>
      <c r="AA40" s="61"/>
      <c r="AB40" s="61"/>
      <c r="AE40" s="61"/>
    </row>
    <row r="41" spans="1:31" s="49" customFormat="1" x14ac:dyDescent="0.25">
      <c r="A41" s="283"/>
      <c r="B41" s="61"/>
      <c r="C41" s="61"/>
      <c r="D41" s="61"/>
      <c r="E41" s="281"/>
      <c r="F41" s="282"/>
      <c r="G41" s="282"/>
      <c r="H41" s="281"/>
      <c r="I41" s="281"/>
      <c r="J41" s="281"/>
      <c r="K41" s="281"/>
      <c r="L41" s="281"/>
      <c r="M41" s="281"/>
      <c r="N41" s="281"/>
      <c r="O41" s="281"/>
      <c r="P41" s="61"/>
      <c r="Q41" s="61"/>
      <c r="R41" s="61"/>
      <c r="S41" s="61"/>
      <c r="T41" s="61"/>
      <c r="U41" s="61"/>
      <c r="V41" s="61"/>
      <c r="W41" s="61"/>
      <c r="X41" s="61"/>
      <c r="Y41" s="61"/>
      <c r="Z41" s="61"/>
      <c r="AA41" s="61"/>
      <c r="AB41" s="61"/>
      <c r="AE41" s="61"/>
    </row>
    <row r="42" spans="1:31" s="49" customFormat="1" x14ac:dyDescent="0.25">
      <c r="A42" s="191" t="s">
        <v>849</v>
      </c>
      <c r="B42" s="84"/>
      <c r="C42" s="84" t="s">
        <v>435</v>
      </c>
      <c r="D42" s="84" t="s">
        <v>436</v>
      </c>
      <c r="E42" s="192" t="s">
        <v>437</v>
      </c>
      <c r="F42" s="282"/>
      <c r="G42" s="282"/>
      <c r="H42" s="281"/>
      <c r="I42" s="281"/>
      <c r="J42" s="281"/>
      <c r="K42" s="281"/>
      <c r="L42" s="281"/>
      <c r="M42" s="281"/>
      <c r="N42" s="281"/>
      <c r="O42" s="281"/>
      <c r="P42" s="61"/>
      <c r="Q42" s="61"/>
      <c r="R42" s="61"/>
      <c r="S42" s="61"/>
      <c r="T42" s="61"/>
      <c r="U42" s="61"/>
      <c r="V42" s="61"/>
      <c r="W42" s="61"/>
      <c r="X42" s="61"/>
      <c r="Y42" s="61"/>
      <c r="Z42" s="61"/>
      <c r="AA42" s="61"/>
      <c r="AB42" s="61"/>
      <c r="AE42" s="61"/>
    </row>
    <row r="43" spans="1:31" s="49" customFormat="1" x14ac:dyDescent="0.25">
      <c r="A43" s="283" t="s">
        <v>854</v>
      </c>
      <c r="B43" s="61"/>
      <c r="C43" s="61">
        <v>1350</v>
      </c>
      <c r="D43" s="61">
        <f>C43/9</f>
        <v>150</v>
      </c>
      <c r="E43" s="281"/>
      <c r="F43" s="282"/>
      <c r="G43" s="282"/>
      <c r="H43" s="281"/>
      <c r="I43" s="281"/>
      <c r="J43" s="281"/>
      <c r="K43" s="281"/>
      <c r="L43" s="281"/>
      <c r="M43" s="281"/>
      <c r="N43" s="281"/>
      <c r="O43" s="281"/>
      <c r="P43" s="61"/>
      <c r="Q43" s="61"/>
      <c r="R43" s="61"/>
      <c r="S43" s="61"/>
      <c r="T43" s="61"/>
      <c r="U43" s="61"/>
      <c r="V43" s="61"/>
      <c r="W43" s="61"/>
      <c r="X43" s="61"/>
      <c r="Y43" s="61"/>
      <c r="Z43" s="61"/>
      <c r="AA43" s="61"/>
      <c r="AB43" s="61"/>
      <c r="AE43" s="61"/>
    </row>
    <row r="44" spans="1:31" s="49" customFormat="1" x14ac:dyDescent="0.25">
      <c r="A44" s="283" t="s">
        <v>855</v>
      </c>
      <c r="B44" s="61"/>
      <c r="C44" s="61">
        <v>7200</v>
      </c>
      <c r="D44" s="61">
        <f>C44/9</f>
        <v>800</v>
      </c>
      <c r="E44" s="281"/>
      <c r="F44" s="282"/>
      <c r="G44" s="282"/>
      <c r="H44" s="281"/>
      <c r="I44" s="281"/>
      <c r="J44" s="281"/>
      <c r="K44" s="281"/>
      <c r="L44" s="281"/>
      <c r="M44" s="281"/>
      <c r="N44" s="281"/>
      <c r="O44" s="281"/>
      <c r="P44" s="61"/>
      <c r="Q44" s="61"/>
      <c r="R44" s="61"/>
      <c r="S44" s="61"/>
      <c r="T44" s="61"/>
      <c r="U44" s="61"/>
      <c r="V44" s="61"/>
      <c r="W44" s="61"/>
      <c r="X44" s="61"/>
      <c r="Y44" s="61"/>
      <c r="Z44" s="61"/>
      <c r="AA44" s="61"/>
      <c r="AB44" s="61"/>
      <c r="AE44" s="61"/>
    </row>
    <row r="45" spans="1:31" s="49" customFormat="1" x14ac:dyDescent="0.25">
      <c r="A45" s="283" t="s">
        <v>851</v>
      </c>
      <c r="B45" s="61"/>
      <c r="C45" s="61">
        <v>1000</v>
      </c>
      <c r="D45" s="61">
        <f>C45/9</f>
        <v>111.11111111111111</v>
      </c>
      <c r="E45" s="281"/>
      <c r="F45" s="282"/>
      <c r="G45" s="282"/>
      <c r="H45" s="281"/>
      <c r="I45" s="281"/>
      <c r="J45" s="281"/>
      <c r="K45" s="281"/>
      <c r="L45" s="281"/>
      <c r="M45" s="281"/>
      <c r="N45" s="281"/>
      <c r="O45" s="281"/>
      <c r="P45" s="61"/>
      <c r="Q45" s="61"/>
      <c r="R45" s="61"/>
      <c r="S45" s="61"/>
      <c r="T45" s="61"/>
      <c r="U45" s="61"/>
      <c r="V45" s="61"/>
      <c r="W45" s="61"/>
      <c r="X45" s="61"/>
      <c r="Y45" s="61"/>
      <c r="Z45" s="61"/>
      <c r="AA45" s="61"/>
      <c r="AB45" s="61"/>
      <c r="AE45" s="61"/>
    </row>
    <row r="46" spans="1:31" s="49" customFormat="1" x14ac:dyDescent="0.25">
      <c r="A46" s="283"/>
      <c r="B46" s="61"/>
      <c r="C46" s="61"/>
      <c r="D46" s="61">
        <f>SUM(D43:D45)</f>
        <v>1061.1111111111111</v>
      </c>
      <c r="E46" s="281"/>
      <c r="F46" s="282"/>
      <c r="G46" s="282"/>
      <c r="H46" s="281"/>
      <c r="I46" s="281"/>
      <c r="J46" s="281"/>
      <c r="K46" s="281"/>
      <c r="L46" s="281"/>
      <c r="M46" s="281"/>
      <c r="N46" s="281"/>
      <c r="O46" s="281"/>
      <c r="P46" s="61"/>
      <c r="Q46" s="61"/>
      <c r="R46" s="61"/>
      <c r="S46" s="61"/>
      <c r="T46" s="61"/>
      <c r="U46" s="61"/>
      <c r="V46" s="61"/>
      <c r="W46" s="61"/>
      <c r="X46" s="61"/>
      <c r="Y46" s="61"/>
      <c r="Z46" s="61"/>
      <c r="AA46" s="61"/>
      <c r="AB46" s="61"/>
      <c r="AE46" s="61"/>
    </row>
    <row r="47" spans="1:31" s="49" customFormat="1" x14ac:dyDescent="0.25">
      <c r="A47" s="191" t="s">
        <v>857</v>
      </c>
      <c r="B47" s="84"/>
      <c r="C47" s="84" t="s">
        <v>435</v>
      </c>
      <c r="D47" s="84" t="s">
        <v>436</v>
      </c>
      <c r="E47" s="192" t="s">
        <v>437</v>
      </c>
      <c r="F47" s="282"/>
      <c r="G47" s="282"/>
      <c r="H47" s="281"/>
      <c r="I47" s="281"/>
      <c r="J47" s="281"/>
      <c r="K47" s="281"/>
      <c r="L47" s="281"/>
      <c r="M47" s="281"/>
      <c r="N47" s="281"/>
      <c r="O47" s="281"/>
      <c r="P47" s="61"/>
      <c r="Q47" s="61"/>
      <c r="R47" s="61"/>
      <c r="S47" s="61"/>
      <c r="T47" s="61"/>
      <c r="U47" s="61"/>
      <c r="V47" s="61"/>
      <c r="W47" s="61"/>
      <c r="X47" s="61"/>
      <c r="Y47" s="61"/>
      <c r="Z47" s="61"/>
      <c r="AA47" s="61"/>
      <c r="AB47" s="61"/>
      <c r="AE47" s="61"/>
    </row>
    <row r="48" spans="1:31" s="49" customFormat="1" x14ac:dyDescent="0.25">
      <c r="A48" s="283" t="s">
        <v>883</v>
      </c>
      <c r="B48" s="61"/>
      <c r="C48" s="281">
        <v>12800</v>
      </c>
      <c r="D48" s="61">
        <f>C48/9</f>
        <v>1422.2222222222222</v>
      </c>
      <c r="E48" s="281"/>
      <c r="F48" s="282"/>
      <c r="G48" s="282"/>
      <c r="H48" s="281"/>
      <c r="I48" s="281"/>
      <c r="J48" s="281"/>
      <c r="K48" s="281"/>
      <c r="L48" s="281"/>
      <c r="M48" s="281"/>
      <c r="N48" s="281"/>
      <c r="O48" s="281"/>
      <c r="P48" s="61"/>
      <c r="Q48" s="61"/>
      <c r="R48" s="61"/>
      <c r="S48" s="61"/>
      <c r="T48" s="61"/>
      <c r="U48" s="61"/>
      <c r="V48" s="61"/>
      <c r="W48" s="61"/>
      <c r="X48" s="61"/>
      <c r="Y48" s="61"/>
      <c r="Z48" s="61"/>
      <c r="AA48" s="61"/>
      <c r="AB48" s="61"/>
      <c r="AE48" s="61"/>
    </row>
    <row r="49" spans="1:31" s="49" customFormat="1" x14ac:dyDescent="0.25">
      <c r="A49" s="283" t="s">
        <v>883</v>
      </c>
      <c r="B49" s="61"/>
      <c r="C49" s="281">
        <v>12800</v>
      </c>
      <c r="D49" s="61">
        <f>C49/9</f>
        <v>1422.2222222222222</v>
      </c>
      <c r="E49" s="281"/>
      <c r="F49" s="282"/>
      <c r="G49" s="282"/>
      <c r="H49" s="281"/>
      <c r="I49" s="281"/>
      <c r="J49" s="281"/>
      <c r="K49" s="281"/>
      <c r="L49" s="281"/>
      <c r="M49" s="281"/>
      <c r="N49" s="281"/>
      <c r="O49" s="281"/>
      <c r="P49" s="61"/>
      <c r="Q49" s="61"/>
      <c r="R49" s="61"/>
      <c r="S49" s="61"/>
      <c r="T49" s="61"/>
      <c r="U49" s="61"/>
      <c r="V49" s="61"/>
      <c r="W49" s="61"/>
      <c r="X49" s="61"/>
      <c r="Y49" s="61"/>
      <c r="Z49" s="61"/>
      <c r="AA49" s="61"/>
      <c r="AB49" s="61"/>
      <c r="AE49" s="61"/>
    </row>
    <row r="50" spans="1:31" s="49" customFormat="1" x14ac:dyDescent="0.25">
      <c r="A50" s="283" t="s">
        <v>884</v>
      </c>
      <c r="B50" s="61"/>
      <c r="C50" s="61">
        <v>2000</v>
      </c>
      <c r="D50" s="61">
        <f>C50/9</f>
        <v>222.22222222222223</v>
      </c>
      <c r="E50" s="281"/>
      <c r="F50" s="282"/>
      <c r="G50" s="282"/>
      <c r="H50" s="281"/>
      <c r="I50" s="281"/>
      <c r="J50" s="281"/>
      <c r="K50" s="281"/>
      <c r="L50" s="281"/>
      <c r="M50" s="281"/>
      <c r="N50" s="281"/>
      <c r="O50" s="281"/>
      <c r="P50" s="61"/>
      <c r="Q50" s="61"/>
      <c r="R50" s="61"/>
      <c r="S50" s="61"/>
      <c r="T50" s="61"/>
      <c r="U50" s="61"/>
      <c r="V50" s="61"/>
      <c r="W50" s="61"/>
      <c r="X50" s="61"/>
      <c r="Y50" s="61"/>
      <c r="Z50" s="61"/>
      <c r="AA50" s="61"/>
      <c r="AB50" s="61"/>
      <c r="AE50" s="61"/>
    </row>
    <row r="51" spans="1:31" s="49" customFormat="1" x14ac:dyDescent="0.25">
      <c r="A51" s="283" t="s">
        <v>888</v>
      </c>
      <c r="B51" s="61"/>
      <c r="C51" s="61">
        <v>250</v>
      </c>
      <c r="D51" s="61">
        <v>250</v>
      </c>
      <c r="E51" s="281"/>
      <c r="F51" s="282"/>
      <c r="G51" s="282"/>
      <c r="H51" s="281"/>
      <c r="I51" s="281"/>
      <c r="J51" s="281"/>
      <c r="K51" s="281"/>
      <c r="L51" s="281"/>
      <c r="M51" s="281"/>
      <c r="N51" s="281"/>
      <c r="O51" s="281"/>
      <c r="P51" s="61"/>
      <c r="Q51" s="61"/>
      <c r="R51" s="61"/>
      <c r="S51" s="61"/>
      <c r="T51" s="61"/>
      <c r="U51" s="61"/>
      <c r="V51" s="61"/>
      <c r="W51" s="61"/>
      <c r="X51" s="61"/>
      <c r="Y51" s="61"/>
      <c r="Z51" s="61"/>
      <c r="AA51" s="61"/>
      <c r="AB51" s="61"/>
      <c r="AE51" s="61"/>
    </row>
    <row r="52" spans="1:31" s="49" customFormat="1" x14ac:dyDescent="0.25">
      <c r="A52" s="283" t="s">
        <v>885</v>
      </c>
      <c r="B52" s="61"/>
      <c r="C52" s="61">
        <v>5000</v>
      </c>
      <c r="D52" s="61">
        <f>C52/9</f>
        <v>555.55555555555554</v>
      </c>
      <c r="E52" s="281"/>
      <c r="F52" s="282"/>
      <c r="G52" s="282"/>
      <c r="H52" s="281"/>
      <c r="I52" s="281"/>
      <c r="J52" s="281"/>
      <c r="K52" s="281"/>
      <c r="L52" s="281"/>
      <c r="M52" s="281"/>
      <c r="N52" s="281"/>
      <c r="O52" s="281"/>
      <c r="P52" s="61"/>
      <c r="Q52" s="61"/>
      <c r="R52" s="61"/>
      <c r="S52" s="61"/>
      <c r="T52" s="61"/>
      <c r="U52" s="61"/>
      <c r="V52" s="61"/>
      <c r="W52" s="61"/>
      <c r="X52" s="61"/>
      <c r="Y52" s="61"/>
      <c r="Z52" s="61"/>
      <c r="AA52" s="61"/>
      <c r="AB52" s="61"/>
      <c r="AE52" s="61"/>
    </row>
    <row r="53" spans="1:31" s="49" customFormat="1" x14ac:dyDescent="0.25">
      <c r="A53" s="283"/>
      <c r="B53" s="61"/>
      <c r="C53" s="61"/>
      <c r="D53" s="61">
        <f>SUM(D48:D52)</f>
        <v>3872.2222222222222</v>
      </c>
      <c r="E53" s="281"/>
      <c r="F53" s="282"/>
      <c r="G53" s="282"/>
      <c r="H53" s="281"/>
      <c r="I53" s="281"/>
      <c r="J53" s="281"/>
      <c r="K53" s="281"/>
      <c r="L53" s="281"/>
      <c r="M53" s="281"/>
      <c r="N53" s="281"/>
      <c r="O53" s="281"/>
      <c r="P53" s="61"/>
      <c r="Q53" s="61"/>
      <c r="R53" s="61"/>
      <c r="S53" s="61"/>
      <c r="T53" s="61"/>
      <c r="U53" s="61"/>
      <c r="V53" s="61"/>
      <c r="W53" s="61"/>
      <c r="X53" s="61"/>
      <c r="Y53" s="61"/>
      <c r="Z53" s="61"/>
      <c r="AA53" s="61"/>
      <c r="AB53" s="61"/>
      <c r="AE53" s="61"/>
    </row>
    <row r="54" spans="1:31" s="49" customFormat="1" x14ac:dyDescent="0.25">
      <c r="A54" s="283"/>
      <c r="B54" s="61"/>
      <c r="C54" s="61"/>
      <c r="D54" s="61"/>
      <c r="E54" s="281"/>
      <c r="F54" s="282"/>
      <c r="G54" s="282"/>
      <c r="H54" s="281"/>
      <c r="I54" s="281"/>
      <c r="J54" s="281"/>
      <c r="K54" s="281"/>
      <c r="L54" s="281"/>
      <c r="M54" s="281"/>
      <c r="N54" s="281"/>
      <c r="O54" s="281"/>
      <c r="P54" s="61"/>
      <c r="Q54" s="61"/>
      <c r="R54" s="61"/>
      <c r="S54" s="61"/>
      <c r="T54" s="61"/>
      <c r="U54" s="61"/>
      <c r="V54" s="61"/>
      <c r="W54" s="61"/>
      <c r="X54" s="61"/>
      <c r="Y54" s="61"/>
      <c r="Z54" s="61"/>
      <c r="AA54" s="61"/>
      <c r="AB54" s="61"/>
      <c r="AE54" s="61"/>
    </row>
    <row r="55" spans="1:31" s="49" customFormat="1" x14ac:dyDescent="0.25">
      <c r="A55" s="191" t="s">
        <v>938</v>
      </c>
      <c r="B55" s="84"/>
      <c r="C55" s="84" t="s">
        <v>435</v>
      </c>
      <c r="D55" s="84" t="s">
        <v>436</v>
      </c>
      <c r="E55" s="192" t="s">
        <v>437</v>
      </c>
      <c r="F55" s="282"/>
      <c r="G55" s="282"/>
      <c r="H55" s="281"/>
      <c r="I55" s="281"/>
      <c r="J55" s="281"/>
      <c r="K55" s="281"/>
      <c r="L55" s="281"/>
      <c r="M55" s="281"/>
      <c r="N55" s="281"/>
      <c r="O55" s="281"/>
      <c r="P55" s="61"/>
      <c r="Q55" s="61"/>
      <c r="R55" s="61"/>
      <c r="S55" s="61"/>
      <c r="T55" s="61"/>
      <c r="U55" s="61"/>
      <c r="V55" s="61"/>
      <c r="W55" s="61"/>
      <c r="X55" s="61"/>
      <c r="Y55" s="61"/>
      <c r="Z55" s="61"/>
      <c r="AA55" s="61"/>
      <c r="AB55" s="61"/>
      <c r="AE55" s="61"/>
    </row>
    <row r="56" spans="1:31" s="49" customFormat="1" x14ac:dyDescent="0.25">
      <c r="A56" s="283" t="s">
        <v>941</v>
      </c>
      <c r="B56" s="61"/>
      <c r="C56" s="61"/>
      <c r="D56" s="61"/>
      <c r="E56" s="281"/>
      <c r="F56" s="282"/>
      <c r="G56" s="282"/>
      <c r="H56" s="281"/>
      <c r="I56" s="281"/>
      <c r="J56" s="281"/>
      <c r="K56" s="281"/>
      <c r="L56" s="281"/>
      <c r="M56" s="281"/>
      <c r="N56" s="281"/>
      <c r="O56" s="281"/>
      <c r="P56" s="61"/>
      <c r="Q56" s="61"/>
      <c r="R56" s="61"/>
      <c r="S56" s="61"/>
      <c r="T56" s="61"/>
      <c r="U56" s="61"/>
      <c r="V56" s="61"/>
      <c r="W56" s="61"/>
      <c r="X56" s="61"/>
      <c r="Y56" s="61"/>
      <c r="Z56" s="61"/>
      <c r="AA56" s="61"/>
      <c r="AB56" s="61"/>
      <c r="AE56" s="61"/>
    </row>
    <row r="57" spans="1:31" s="49" customFormat="1" x14ac:dyDescent="0.25">
      <c r="A57" s="283" t="s">
        <v>942</v>
      </c>
      <c r="B57" s="61"/>
      <c r="C57" s="61">
        <v>4500</v>
      </c>
      <c r="D57" s="61">
        <f>C57/2</f>
        <v>2250</v>
      </c>
      <c r="E57" s="281"/>
      <c r="F57" s="282"/>
      <c r="G57" s="282"/>
      <c r="H57" s="281"/>
      <c r="I57" s="281"/>
      <c r="J57" s="281"/>
      <c r="K57" s="281"/>
      <c r="L57" s="281"/>
      <c r="M57" s="281"/>
      <c r="N57" s="281"/>
      <c r="O57" s="281"/>
      <c r="P57" s="61"/>
      <c r="Q57" s="61"/>
      <c r="R57" s="61"/>
      <c r="S57" s="61"/>
      <c r="T57" s="61"/>
      <c r="U57" s="61"/>
      <c r="V57" s="61"/>
      <c r="W57" s="61"/>
      <c r="X57" s="61"/>
      <c r="Y57" s="61"/>
      <c r="Z57" s="61"/>
      <c r="AA57" s="61"/>
      <c r="AB57" s="61"/>
      <c r="AE57" s="61"/>
    </row>
    <row r="58" spans="1:31" s="49" customFormat="1" x14ac:dyDescent="0.25">
      <c r="A58" s="283" t="s">
        <v>942</v>
      </c>
      <c r="B58" s="61"/>
      <c r="C58" s="61">
        <v>4500</v>
      </c>
      <c r="D58" s="61">
        <f t="shared" ref="D58:D60" si="0">C58/2</f>
        <v>2250</v>
      </c>
      <c r="E58" s="281"/>
      <c r="F58" s="282"/>
      <c r="G58" s="282"/>
      <c r="H58" s="281"/>
      <c r="I58" s="281"/>
      <c r="J58" s="281"/>
      <c r="K58" s="281"/>
      <c r="L58" s="281"/>
      <c r="M58" s="281"/>
      <c r="N58" s="281"/>
      <c r="O58" s="281"/>
      <c r="P58" s="61"/>
      <c r="Q58" s="61"/>
      <c r="R58" s="61"/>
      <c r="S58" s="61"/>
      <c r="T58" s="61"/>
      <c r="U58" s="61"/>
      <c r="V58" s="61"/>
      <c r="W58" s="61"/>
      <c r="X58" s="61"/>
      <c r="Y58" s="61"/>
      <c r="Z58" s="61"/>
      <c r="AA58" s="61"/>
      <c r="AB58" s="61"/>
      <c r="AE58" s="61"/>
    </row>
    <row r="59" spans="1:31" s="49" customFormat="1" x14ac:dyDescent="0.25">
      <c r="A59" s="283" t="s">
        <v>942</v>
      </c>
      <c r="B59" s="61"/>
      <c r="C59" s="61">
        <v>4500</v>
      </c>
      <c r="D59" s="61">
        <f t="shared" si="0"/>
        <v>2250</v>
      </c>
      <c r="E59" s="281"/>
      <c r="F59" s="282"/>
      <c r="G59" s="282"/>
      <c r="H59" s="281"/>
      <c r="I59" s="281"/>
      <c r="J59" s="281"/>
      <c r="K59" s="281"/>
      <c r="L59" s="281"/>
      <c r="M59" s="281"/>
      <c r="N59" s="281"/>
      <c r="O59" s="281"/>
      <c r="P59" s="61"/>
      <c r="Q59" s="61"/>
      <c r="R59" s="61"/>
      <c r="S59" s="61"/>
      <c r="T59" s="61"/>
      <c r="U59" s="61"/>
      <c r="V59" s="61"/>
      <c r="W59" s="61"/>
      <c r="X59" s="61"/>
      <c r="Y59" s="61"/>
      <c r="Z59" s="61"/>
      <c r="AA59" s="61"/>
      <c r="AB59" s="61"/>
      <c r="AE59" s="61"/>
    </row>
    <row r="60" spans="1:31" s="49" customFormat="1" x14ac:dyDescent="0.25">
      <c r="A60" s="283" t="s">
        <v>942</v>
      </c>
      <c r="B60" s="61"/>
      <c r="C60" s="61">
        <v>4500</v>
      </c>
      <c r="D60" s="61">
        <f t="shared" si="0"/>
        <v>2250</v>
      </c>
      <c r="E60" s="281"/>
      <c r="F60" s="282"/>
      <c r="G60" s="282"/>
      <c r="H60" s="281"/>
      <c r="I60" s="281"/>
      <c r="J60" s="281"/>
      <c r="K60" s="281"/>
      <c r="L60" s="281"/>
      <c r="M60" s="281"/>
      <c r="N60" s="281"/>
      <c r="O60" s="281"/>
      <c r="P60" s="61"/>
      <c r="Q60" s="61"/>
      <c r="R60" s="61"/>
      <c r="S60" s="61"/>
      <c r="T60" s="61"/>
      <c r="U60" s="61"/>
      <c r="V60" s="61"/>
      <c r="W60" s="61"/>
      <c r="X60" s="61"/>
      <c r="Y60" s="61"/>
      <c r="Z60" s="61"/>
      <c r="AA60" s="61"/>
      <c r="AB60" s="61"/>
      <c r="AE60" s="61"/>
    </row>
    <row r="61" spans="1:31" s="49" customFormat="1" x14ac:dyDescent="0.25">
      <c r="A61" s="283" t="s">
        <v>939</v>
      </c>
      <c r="B61" s="61"/>
      <c r="C61" s="61"/>
      <c r="D61" s="61"/>
      <c r="E61" s="281"/>
      <c r="F61" s="282"/>
      <c r="G61" s="282"/>
      <c r="H61" s="281"/>
      <c r="I61" s="281"/>
      <c r="J61" s="281"/>
      <c r="K61" s="281"/>
      <c r="L61" s="281"/>
      <c r="M61" s="281"/>
      <c r="N61" s="281"/>
      <c r="O61" s="281"/>
      <c r="P61" s="61"/>
      <c r="Q61" s="61"/>
      <c r="R61" s="61"/>
      <c r="S61" s="61"/>
      <c r="T61" s="61"/>
      <c r="U61" s="61"/>
      <c r="V61" s="61"/>
      <c r="W61" s="61"/>
      <c r="X61" s="61"/>
      <c r="Y61" s="61"/>
      <c r="Z61" s="61"/>
      <c r="AA61" s="61"/>
      <c r="AB61" s="61"/>
      <c r="AE61" s="61"/>
    </row>
    <row r="62" spans="1:31" s="49" customFormat="1" x14ac:dyDescent="0.25">
      <c r="A62" s="283" t="s">
        <v>940</v>
      </c>
      <c r="B62" s="61"/>
      <c r="C62" s="61"/>
      <c r="D62" s="61"/>
      <c r="E62" s="281"/>
      <c r="F62" s="282"/>
      <c r="G62" s="282"/>
      <c r="H62" s="281"/>
      <c r="I62" s="281"/>
      <c r="J62" s="281"/>
      <c r="K62" s="281"/>
      <c r="L62" s="281"/>
      <c r="M62" s="281"/>
      <c r="N62" s="281"/>
      <c r="O62" s="281"/>
      <c r="P62" s="61"/>
      <c r="Q62" s="61"/>
      <c r="R62" s="61"/>
      <c r="S62" s="61"/>
      <c r="T62" s="61"/>
      <c r="U62" s="61"/>
      <c r="V62" s="61"/>
      <c r="W62" s="61"/>
      <c r="X62" s="61"/>
      <c r="Y62" s="61"/>
      <c r="Z62" s="61"/>
      <c r="AA62" s="61"/>
      <c r="AB62" s="61"/>
      <c r="AE62" s="61"/>
    </row>
    <row r="63" spans="1:31" x14ac:dyDescent="0.25">
      <c r="A63" s="283" t="s">
        <v>943</v>
      </c>
      <c r="C63" s="1">
        <v>1000</v>
      </c>
      <c r="D63" s="1">
        <f>C63/5</f>
        <v>200</v>
      </c>
    </row>
    <row r="64" spans="1:31" x14ac:dyDescent="0.25">
      <c r="A64" s="283" t="s">
        <v>944</v>
      </c>
    </row>
    <row r="65" spans="1:4" x14ac:dyDescent="0.25">
      <c r="A65" s="283" t="s">
        <v>945</v>
      </c>
    </row>
    <row r="66" spans="1:4" x14ac:dyDescent="0.25">
      <c r="A66" s="283" t="s">
        <v>1003</v>
      </c>
    </row>
    <row r="67" spans="1:4" x14ac:dyDescent="0.25">
      <c r="A67" s="283" t="s">
        <v>1002</v>
      </c>
    </row>
    <row r="69" spans="1:4" x14ac:dyDescent="0.25">
      <c r="A69" s="82" t="s">
        <v>989</v>
      </c>
      <c r="B69" s="83"/>
      <c r="C69" s="84" t="s">
        <v>435</v>
      </c>
      <c r="D69" s="84" t="s">
        <v>436</v>
      </c>
    </row>
    <row r="70" spans="1:4" x14ac:dyDescent="0.25">
      <c r="A70" t="s">
        <v>990</v>
      </c>
      <c r="C70">
        <v>6000</v>
      </c>
      <c r="D70" s="283">
        <f>C70/9</f>
        <v>666.66666666666663</v>
      </c>
    </row>
    <row r="71" spans="1:4" x14ac:dyDescent="0.25">
      <c r="A71" t="s">
        <v>991</v>
      </c>
      <c r="C71">
        <v>1500</v>
      </c>
      <c r="D71" s="283">
        <f>C71/9</f>
        <v>166.66666666666666</v>
      </c>
    </row>
    <row r="72" spans="1:4" x14ac:dyDescent="0.25">
      <c r="A72" t="s">
        <v>992</v>
      </c>
      <c r="C72">
        <v>1500</v>
      </c>
      <c r="D72" s="283">
        <f>C72/9</f>
        <v>166.66666666666666</v>
      </c>
    </row>
    <row r="73" spans="1:4" x14ac:dyDescent="0.25">
      <c r="A73" t="s">
        <v>1001</v>
      </c>
      <c r="C73">
        <v>300</v>
      </c>
      <c r="D73" s="283">
        <v>300</v>
      </c>
    </row>
    <row r="75" spans="1:4" x14ac:dyDescent="0.25">
      <c r="D75">
        <f>SUM(D70:D74)</f>
        <v>1300</v>
      </c>
    </row>
    <row r="77" spans="1:4" x14ac:dyDescent="0.25">
      <c r="A77" s="83" t="s">
        <v>994</v>
      </c>
      <c r="B77" s="83"/>
      <c r="C77" s="84" t="s">
        <v>435</v>
      </c>
      <c r="D77" s="84" t="s">
        <v>436</v>
      </c>
    </row>
    <row r="78" spans="1:4" x14ac:dyDescent="0.25">
      <c r="A78" t="s">
        <v>995</v>
      </c>
      <c r="C78">
        <v>4500</v>
      </c>
      <c r="D78" s="283">
        <f>C78/25</f>
        <v>180</v>
      </c>
    </row>
    <row r="79" spans="1:4" x14ac:dyDescent="0.25">
      <c r="A79" t="s">
        <v>996</v>
      </c>
      <c r="C79">
        <v>2250</v>
      </c>
      <c r="D79" s="283">
        <f>C79/25</f>
        <v>90</v>
      </c>
    </row>
    <row r="80" spans="1:4" x14ac:dyDescent="0.25">
      <c r="A80" t="s">
        <v>997</v>
      </c>
      <c r="C80">
        <v>1500</v>
      </c>
      <c r="D80" s="283">
        <f>C80/25</f>
        <v>60</v>
      </c>
    </row>
    <row r="81" spans="1:4" x14ac:dyDescent="0.25">
      <c r="A81" t="s">
        <v>998</v>
      </c>
      <c r="C81">
        <v>1500</v>
      </c>
      <c r="D81" s="283">
        <f>C81/25</f>
        <v>60</v>
      </c>
    </row>
    <row r="82" spans="1:4" x14ac:dyDescent="0.25">
      <c r="A82" t="s">
        <v>1000</v>
      </c>
      <c r="C82">
        <v>110</v>
      </c>
      <c r="D82" s="283">
        <v>110</v>
      </c>
    </row>
    <row r="84" spans="1:4" x14ac:dyDescent="0.25">
      <c r="D84" s="61">
        <f>SUM(D78:D83)</f>
        <v>500</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0"/>
  <sheetViews>
    <sheetView workbookViewId="0">
      <selection activeCell="B24" sqref="B24"/>
    </sheetView>
  </sheetViews>
  <sheetFormatPr defaultRowHeight="15" x14ac:dyDescent="0.25"/>
  <cols>
    <col min="1" max="1" width="6.42578125" style="1" customWidth="1"/>
    <col min="2" max="2" width="61.85546875" bestFit="1" customWidth="1"/>
    <col min="3" max="3" width="4" customWidth="1"/>
    <col min="4" max="4" width="9.140625" style="1"/>
    <col min="5" max="5" width="10.28515625" bestFit="1" customWidth="1"/>
    <col min="6" max="6" width="4.140625" customWidth="1"/>
    <col min="7" max="7" width="6.42578125" style="1" customWidth="1"/>
    <col min="8" max="8" width="45.7109375" bestFit="1" customWidth="1"/>
    <col min="9" max="9" width="11.85546875" customWidth="1"/>
    <col min="10" max="10" width="7" customWidth="1"/>
    <col min="11" max="11" width="78.85546875" bestFit="1" customWidth="1"/>
  </cols>
  <sheetData>
    <row r="2" spans="1:11" s="3" customFormat="1" x14ac:dyDescent="0.25">
      <c r="A2" s="27" t="s">
        <v>73</v>
      </c>
      <c r="B2" s="28" t="s">
        <v>74</v>
      </c>
      <c r="C2" s="4"/>
      <c r="D2" s="29" t="s">
        <v>75</v>
      </c>
      <c r="E2" s="30"/>
      <c r="G2" s="27" t="s">
        <v>73</v>
      </c>
      <c r="H2" s="28" t="s">
        <v>76</v>
      </c>
      <c r="J2" s="27" t="s">
        <v>73</v>
      </c>
      <c r="K2" s="31" t="s">
        <v>77</v>
      </c>
    </row>
    <row r="3" spans="1:11" x14ac:dyDescent="0.25">
      <c r="A3" s="23">
        <v>1</v>
      </c>
      <c r="B3" s="9" t="s">
        <v>78</v>
      </c>
      <c r="D3" s="32" t="s">
        <v>79</v>
      </c>
      <c r="E3" s="33"/>
      <c r="G3" s="23">
        <v>1</v>
      </c>
      <c r="H3" s="9" t="s">
        <v>80</v>
      </c>
      <c r="J3" s="23">
        <v>1</v>
      </c>
      <c r="K3" s="34" t="s">
        <v>81</v>
      </c>
    </row>
    <row r="4" spans="1:11" x14ac:dyDescent="0.25">
      <c r="A4" s="19">
        <v>2</v>
      </c>
      <c r="B4" s="12" t="s">
        <v>82</v>
      </c>
      <c r="D4" s="35" t="s">
        <v>83</v>
      </c>
      <c r="E4" s="36" t="s">
        <v>84</v>
      </c>
      <c r="G4" s="19">
        <v>2</v>
      </c>
      <c r="H4" s="12" t="s">
        <v>85</v>
      </c>
      <c r="J4" s="19">
        <v>2</v>
      </c>
      <c r="K4" s="37" t="s">
        <v>86</v>
      </c>
    </row>
    <row r="5" spans="1:11" x14ac:dyDescent="0.25">
      <c r="A5" s="19">
        <v>3</v>
      </c>
      <c r="B5" s="12" t="s">
        <v>87</v>
      </c>
      <c r="D5" s="23">
        <v>1</v>
      </c>
      <c r="E5" s="24" t="s">
        <v>88</v>
      </c>
      <c r="G5" s="19">
        <v>3</v>
      </c>
      <c r="H5" s="12" t="s">
        <v>89</v>
      </c>
      <c r="J5" s="19">
        <v>3</v>
      </c>
      <c r="K5" s="37" t="s">
        <v>86</v>
      </c>
    </row>
    <row r="6" spans="1:11" x14ac:dyDescent="0.25">
      <c r="A6" s="19">
        <v>4</v>
      </c>
      <c r="B6" s="12" t="s">
        <v>90</v>
      </c>
      <c r="D6" s="19">
        <v>2</v>
      </c>
      <c r="E6" s="20" t="s">
        <v>91</v>
      </c>
      <c r="G6" s="19">
        <v>4</v>
      </c>
      <c r="H6" s="12" t="s">
        <v>92</v>
      </c>
      <c r="J6" s="19">
        <v>4</v>
      </c>
      <c r="K6" s="37" t="s">
        <v>93</v>
      </c>
    </row>
    <row r="7" spans="1:11" x14ac:dyDescent="0.25">
      <c r="A7" s="19">
        <v>5</v>
      </c>
      <c r="B7" s="12" t="s">
        <v>94</v>
      </c>
      <c r="D7" s="19">
        <v>3</v>
      </c>
      <c r="E7" s="20" t="s">
        <v>95</v>
      </c>
      <c r="G7" s="19">
        <v>5</v>
      </c>
      <c r="H7" s="12" t="s">
        <v>96</v>
      </c>
      <c r="J7" s="19">
        <v>5</v>
      </c>
      <c r="K7" s="37" t="s">
        <v>93</v>
      </c>
    </row>
    <row r="8" spans="1:11" x14ac:dyDescent="0.25">
      <c r="A8" s="19">
        <v>6</v>
      </c>
      <c r="B8" s="38" t="s">
        <v>97</v>
      </c>
      <c r="D8" s="19">
        <v>4</v>
      </c>
      <c r="E8" s="20" t="s">
        <v>98</v>
      </c>
      <c r="G8" s="19">
        <v>6</v>
      </c>
      <c r="H8" s="38" t="s">
        <v>99</v>
      </c>
      <c r="J8" s="19">
        <v>6</v>
      </c>
      <c r="K8" s="39" t="s">
        <v>100</v>
      </c>
    </row>
    <row r="9" spans="1:11" x14ac:dyDescent="0.25">
      <c r="A9" s="19">
        <v>7</v>
      </c>
      <c r="B9" s="38" t="s">
        <v>101</v>
      </c>
      <c r="D9" s="19">
        <v>5</v>
      </c>
      <c r="E9" s="20" t="s">
        <v>102</v>
      </c>
      <c r="G9" s="19">
        <v>7</v>
      </c>
      <c r="H9" s="38" t="s">
        <v>103</v>
      </c>
      <c r="J9" s="19">
        <v>7</v>
      </c>
      <c r="K9" s="39" t="s">
        <v>100</v>
      </c>
    </row>
    <row r="10" spans="1:11" x14ac:dyDescent="0.25">
      <c r="A10" s="19">
        <v>8</v>
      </c>
      <c r="B10" s="38" t="s">
        <v>104</v>
      </c>
      <c r="D10" s="19">
        <v>6</v>
      </c>
      <c r="E10" s="20" t="s">
        <v>105</v>
      </c>
      <c r="G10" s="19">
        <v>8</v>
      </c>
      <c r="H10" s="38" t="s">
        <v>106</v>
      </c>
      <c r="J10" s="19">
        <v>8</v>
      </c>
      <c r="K10" s="39" t="s">
        <v>107</v>
      </c>
    </row>
    <row r="11" spans="1:11" x14ac:dyDescent="0.25">
      <c r="A11" s="19">
        <v>9</v>
      </c>
      <c r="B11" s="38" t="s">
        <v>108</v>
      </c>
      <c r="D11" s="19">
        <v>7</v>
      </c>
      <c r="E11" s="20" t="s">
        <v>109</v>
      </c>
      <c r="G11" s="19">
        <v>9</v>
      </c>
      <c r="H11" s="38" t="s">
        <v>110</v>
      </c>
      <c r="J11" s="19">
        <v>9</v>
      </c>
      <c r="K11" s="39" t="s">
        <v>107</v>
      </c>
    </row>
    <row r="12" spans="1:11" x14ac:dyDescent="0.25">
      <c r="A12" s="19">
        <v>10</v>
      </c>
      <c r="B12" s="38" t="s">
        <v>108</v>
      </c>
      <c r="D12" s="21">
        <v>8</v>
      </c>
      <c r="E12" s="22" t="s">
        <v>111</v>
      </c>
      <c r="G12" s="19">
        <v>10</v>
      </c>
      <c r="H12" s="38" t="s">
        <v>112</v>
      </c>
      <c r="J12" s="19">
        <v>10</v>
      </c>
      <c r="K12" s="39" t="s">
        <v>113</v>
      </c>
    </row>
    <row r="13" spans="1:11" x14ac:dyDescent="0.25">
      <c r="A13" s="19">
        <v>11</v>
      </c>
      <c r="B13" s="12" t="s">
        <v>114</v>
      </c>
      <c r="G13" s="19">
        <v>11</v>
      </c>
      <c r="H13" s="40" t="s">
        <v>115</v>
      </c>
      <c r="J13" s="19">
        <v>11</v>
      </c>
      <c r="K13" s="37" t="s">
        <v>113</v>
      </c>
    </row>
    <row r="14" spans="1:11" x14ac:dyDescent="0.25">
      <c r="A14" s="19">
        <v>12</v>
      </c>
      <c r="B14" s="12" t="s">
        <v>114</v>
      </c>
      <c r="G14" s="19">
        <v>12</v>
      </c>
      <c r="H14" s="40" t="s">
        <v>116</v>
      </c>
      <c r="J14" s="19">
        <v>12</v>
      </c>
      <c r="K14" s="37" t="s">
        <v>117</v>
      </c>
    </row>
    <row r="15" spans="1:11" x14ac:dyDescent="0.25">
      <c r="A15" s="19">
        <v>13</v>
      </c>
      <c r="B15" s="12" t="s">
        <v>114</v>
      </c>
      <c r="G15" s="19">
        <v>13</v>
      </c>
      <c r="H15" s="12" t="s">
        <v>118</v>
      </c>
      <c r="J15" s="19">
        <v>13</v>
      </c>
      <c r="K15" s="37" t="s">
        <v>117</v>
      </c>
    </row>
    <row r="16" spans="1:11" x14ac:dyDescent="0.25">
      <c r="A16" s="19">
        <v>14</v>
      </c>
      <c r="B16" s="12" t="s">
        <v>114</v>
      </c>
      <c r="G16" s="19">
        <v>14</v>
      </c>
      <c r="H16" s="12" t="s">
        <v>119</v>
      </c>
      <c r="J16" s="19">
        <v>14</v>
      </c>
      <c r="K16" s="37" t="s">
        <v>120</v>
      </c>
    </row>
    <row r="17" spans="1:11" x14ac:dyDescent="0.25">
      <c r="A17" s="19">
        <v>15</v>
      </c>
      <c r="B17" s="12" t="s">
        <v>114</v>
      </c>
      <c r="G17" s="19">
        <v>15</v>
      </c>
      <c r="H17" s="12" t="s">
        <v>121</v>
      </c>
      <c r="J17" s="19">
        <v>15</v>
      </c>
      <c r="K17" s="37" t="s">
        <v>120</v>
      </c>
    </row>
    <row r="18" spans="1:11" x14ac:dyDescent="0.25">
      <c r="A18" s="19">
        <v>16</v>
      </c>
      <c r="B18" s="38" t="s">
        <v>114</v>
      </c>
      <c r="G18" s="19">
        <v>16</v>
      </c>
      <c r="H18" s="38" t="s">
        <v>122</v>
      </c>
      <c r="J18" s="19">
        <v>16</v>
      </c>
      <c r="K18" s="39" t="s">
        <v>123</v>
      </c>
    </row>
    <row r="19" spans="1:11" x14ac:dyDescent="0.25">
      <c r="A19" s="19">
        <v>17</v>
      </c>
      <c r="B19" s="38" t="s">
        <v>114</v>
      </c>
      <c r="G19" s="19">
        <v>17</v>
      </c>
      <c r="H19" s="38" t="s">
        <v>124</v>
      </c>
      <c r="J19" s="19">
        <v>17</v>
      </c>
      <c r="K19" s="39" t="s">
        <v>123</v>
      </c>
    </row>
    <row r="20" spans="1:11" x14ac:dyDescent="0.25">
      <c r="A20" s="19">
        <v>18</v>
      </c>
      <c r="B20" s="38" t="s">
        <v>114</v>
      </c>
      <c r="G20" s="19">
        <v>18</v>
      </c>
      <c r="H20" s="38" t="s">
        <v>125</v>
      </c>
      <c r="J20" s="19">
        <v>18</v>
      </c>
      <c r="K20" s="39" t="s">
        <v>126</v>
      </c>
    </row>
    <row r="21" spans="1:11" x14ac:dyDescent="0.25">
      <c r="A21" s="19">
        <v>19</v>
      </c>
      <c r="B21" s="38" t="s">
        <v>114</v>
      </c>
      <c r="G21" s="19">
        <v>19</v>
      </c>
      <c r="H21" s="38" t="s">
        <v>125</v>
      </c>
      <c r="J21" s="19">
        <v>19</v>
      </c>
      <c r="K21" s="39" t="s">
        <v>126</v>
      </c>
    </row>
    <row r="22" spans="1:11" x14ac:dyDescent="0.25">
      <c r="A22" s="21">
        <v>20</v>
      </c>
      <c r="B22" s="41" t="s">
        <v>127</v>
      </c>
      <c r="G22" s="21">
        <v>20</v>
      </c>
      <c r="H22" s="41" t="s">
        <v>125</v>
      </c>
      <c r="J22" s="21">
        <v>20</v>
      </c>
      <c r="K22" s="42" t="s">
        <v>128</v>
      </c>
    </row>
    <row r="23" spans="1:11" x14ac:dyDescent="0.25">
      <c r="J23" s="43"/>
      <c r="K23" s="11"/>
    </row>
    <row r="24" spans="1:11" x14ac:dyDescent="0.25">
      <c r="A24" s="44"/>
      <c r="G24" s="45" t="s">
        <v>129</v>
      </c>
      <c r="J24" t="s">
        <v>130</v>
      </c>
    </row>
    <row r="25" spans="1:11" x14ac:dyDescent="0.25">
      <c r="G25" s="45" t="s">
        <v>131</v>
      </c>
      <c r="J25" t="s">
        <v>132</v>
      </c>
    </row>
    <row r="26" spans="1:11" x14ac:dyDescent="0.25">
      <c r="G26" s="44" t="s">
        <v>133</v>
      </c>
      <c r="J26" t="s">
        <v>134</v>
      </c>
    </row>
    <row r="27" spans="1:11" x14ac:dyDescent="0.25">
      <c r="H27" s="44" t="s">
        <v>135</v>
      </c>
    </row>
    <row r="28" spans="1:11" x14ac:dyDescent="0.25">
      <c r="G28" s="44" t="s">
        <v>136</v>
      </c>
    </row>
    <row r="29" spans="1:11" x14ac:dyDescent="0.25">
      <c r="G29" s="44" t="s">
        <v>137</v>
      </c>
    </row>
    <row r="30" spans="1:11" x14ac:dyDescent="0.25">
      <c r="G30" s="44"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8"/>
  <sheetViews>
    <sheetView zoomScale="115" zoomScaleNormal="115" workbookViewId="0">
      <pane ySplit="2" topLeftCell="A422" activePane="bottomLeft" state="frozen"/>
      <selection pane="bottomLeft" activeCell="A206" sqref="A206"/>
    </sheetView>
  </sheetViews>
  <sheetFormatPr defaultRowHeight="15" x14ac:dyDescent="0.25"/>
  <cols>
    <col min="1" max="1" width="52.5703125" customWidth="1"/>
    <col min="2" max="2" width="9.28515625" style="1" customWidth="1"/>
    <col min="3" max="3" width="36.7109375" style="1" customWidth="1"/>
    <col min="4" max="4" width="13.85546875" style="1" customWidth="1"/>
  </cols>
  <sheetData>
    <row r="1" spans="1:7" x14ac:dyDescent="0.25">
      <c r="B1" s="4" t="s">
        <v>894</v>
      </c>
    </row>
    <row r="2" spans="1:7" s="3" customFormat="1" x14ac:dyDescent="0.25">
      <c r="A2" s="3" t="s">
        <v>344</v>
      </c>
      <c r="B2" s="4" t="s">
        <v>895</v>
      </c>
      <c r="C2" s="4" t="s">
        <v>345</v>
      </c>
      <c r="D2" s="4" t="s">
        <v>347</v>
      </c>
      <c r="E2" s="3" t="s">
        <v>898</v>
      </c>
    </row>
    <row r="3" spans="1:7" s="82" customFormat="1" x14ac:dyDescent="0.25">
      <c r="A3" s="82" t="s">
        <v>196</v>
      </c>
      <c r="B3" s="190"/>
      <c r="C3" s="190"/>
      <c r="D3" s="190"/>
    </row>
    <row r="4" spans="1:7" x14ac:dyDescent="0.25">
      <c r="A4" t="s">
        <v>207</v>
      </c>
      <c r="B4" s="1">
        <v>12</v>
      </c>
      <c r="C4" s="1" t="s">
        <v>968</v>
      </c>
      <c r="G4" t="s">
        <v>889</v>
      </c>
    </row>
    <row r="5" spans="1:7" x14ac:dyDescent="0.25">
      <c r="A5" t="s">
        <v>208</v>
      </c>
      <c r="B5" s="1">
        <v>3</v>
      </c>
      <c r="C5" s="1" t="s">
        <v>3</v>
      </c>
      <c r="G5" t="s">
        <v>890</v>
      </c>
    </row>
    <row r="6" spans="1:7" x14ac:dyDescent="0.25">
      <c r="A6" t="s">
        <v>209</v>
      </c>
      <c r="B6" s="1">
        <v>10</v>
      </c>
      <c r="G6" t="s">
        <v>891</v>
      </c>
    </row>
    <row r="7" spans="1:7" x14ac:dyDescent="0.25">
      <c r="A7" s="54" t="s">
        <v>210</v>
      </c>
      <c r="B7" s="1">
        <v>3</v>
      </c>
      <c r="C7" s="1" t="s">
        <v>3</v>
      </c>
      <c r="G7" t="s">
        <v>892</v>
      </c>
    </row>
    <row r="8" spans="1:7" x14ac:dyDescent="0.25">
      <c r="A8" t="s">
        <v>211</v>
      </c>
      <c r="B8" s="1">
        <f>1280/50</f>
        <v>25.6</v>
      </c>
      <c r="G8" t="s">
        <v>893</v>
      </c>
    </row>
    <row r="9" spans="1:7" x14ac:dyDescent="0.25">
      <c r="A9" t="s">
        <v>212</v>
      </c>
      <c r="B9" s="1">
        <f>1660/50</f>
        <v>33.200000000000003</v>
      </c>
      <c r="G9" t="s">
        <v>897</v>
      </c>
    </row>
    <row r="10" spans="1:7" x14ac:dyDescent="0.25">
      <c r="A10" t="s">
        <v>213</v>
      </c>
      <c r="D10" s="1" t="s">
        <v>964</v>
      </c>
      <c r="G10" t="s">
        <v>896</v>
      </c>
    </row>
    <row r="11" spans="1:7" x14ac:dyDescent="0.25">
      <c r="A11" t="s">
        <v>214</v>
      </c>
      <c r="D11" s="1" t="s">
        <v>964</v>
      </c>
    </row>
    <row r="13" spans="1:7" s="82" customFormat="1" x14ac:dyDescent="0.25">
      <c r="A13" s="82" t="s">
        <v>148</v>
      </c>
      <c r="B13" s="190"/>
      <c r="C13" s="190"/>
      <c r="D13" s="190"/>
    </row>
    <row r="14" spans="1:7" x14ac:dyDescent="0.25">
      <c r="A14" s="46" t="s">
        <v>153</v>
      </c>
      <c r="B14" s="1">
        <f>93/50</f>
        <v>1.86</v>
      </c>
      <c r="D14" s="1" t="s">
        <v>964</v>
      </c>
    </row>
    <row r="15" spans="1:7" x14ac:dyDescent="0.25">
      <c r="A15" s="46" t="s">
        <v>139</v>
      </c>
      <c r="C15" s="1" t="s">
        <v>1</v>
      </c>
    </row>
    <row r="16" spans="1:7" x14ac:dyDescent="0.25">
      <c r="A16" s="46" t="s">
        <v>152</v>
      </c>
      <c r="B16" s="1">
        <v>3</v>
      </c>
      <c r="C16" s="1" t="s">
        <v>6</v>
      </c>
    </row>
    <row r="17" spans="1:4" x14ac:dyDescent="0.25">
      <c r="A17" s="46" t="s">
        <v>140</v>
      </c>
      <c r="B17" s="1">
        <v>30</v>
      </c>
      <c r="D17" s="1" t="s">
        <v>964</v>
      </c>
    </row>
    <row r="18" spans="1:4" x14ac:dyDescent="0.25">
      <c r="A18" s="46" t="s">
        <v>151</v>
      </c>
      <c r="B18" s="1">
        <v>6</v>
      </c>
      <c r="C18" s="1" t="s">
        <v>150</v>
      </c>
    </row>
    <row r="19" spans="1:4" x14ac:dyDescent="0.25">
      <c r="A19" s="46" t="s">
        <v>141</v>
      </c>
      <c r="B19" s="1">
        <v>27</v>
      </c>
      <c r="D19" s="1" t="s">
        <v>964</v>
      </c>
    </row>
    <row r="20" spans="1:4" x14ac:dyDescent="0.25">
      <c r="A20" s="46" t="s">
        <v>142</v>
      </c>
      <c r="B20" s="1">
        <v>25</v>
      </c>
      <c r="C20" s="1" t="s">
        <v>346</v>
      </c>
      <c r="D20" s="1" t="s">
        <v>964</v>
      </c>
    </row>
    <row r="21" spans="1:4" x14ac:dyDescent="0.25">
      <c r="A21" s="46" t="s">
        <v>143</v>
      </c>
      <c r="B21" s="1">
        <v>25</v>
      </c>
      <c r="C21" s="1" t="s">
        <v>346</v>
      </c>
      <c r="D21" s="1" t="s">
        <v>964</v>
      </c>
    </row>
    <row r="22" spans="1:4" x14ac:dyDescent="0.25">
      <c r="A22" s="46" t="s">
        <v>144</v>
      </c>
      <c r="C22" s="1" t="s">
        <v>346</v>
      </c>
      <c r="D22" s="1" t="s">
        <v>964</v>
      </c>
    </row>
    <row r="23" spans="1:4" x14ac:dyDescent="0.25">
      <c r="A23" s="46" t="s">
        <v>145</v>
      </c>
      <c r="C23" s="1" t="s">
        <v>346</v>
      </c>
      <c r="D23" s="1" t="s">
        <v>964</v>
      </c>
    </row>
    <row r="24" spans="1:4" x14ac:dyDescent="0.25">
      <c r="A24" s="46" t="s">
        <v>146</v>
      </c>
      <c r="C24" s="1" t="s">
        <v>346</v>
      </c>
      <c r="D24" s="1" t="s">
        <v>964</v>
      </c>
    </row>
    <row r="25" spans="1:4" x14ac:dyDescent="0.25">
      <c r="A25" s="46" t="s">
        <v>149</v>
      </c>
      <c r="C25" s="1" t="s">
        <v>346</v>
      </c>
    </row>
    <row r="26" spans="1:4" x14ac:dyDescent="0.25">
      <c r="A26" s="46" t="s">
        <v>147</v>
      </c>
      <c r="C26" s="1" t="s">
        <v>346</v>
      </c>
    </row>
    <row r="27" spans="1:4" x14ac:dyDescent="0.25">
      <c r="C27" s="1" t="s">
        <v>346</v>
      </c>
    </row>
    <row r="28" spans="1:4" x14ac:dyDescent="0.25">
      <c r="C28" s="1" t="s">
        <v>346</v>
      </c>
    </row>
    <row r="29" spans="1:4" s="82" customFormat="1" x14ac:dyDescent="0.25">
      <c r="A29" s="82" t="s">
        <v>187</v>
      </c>
      <c r="B29" s="190"/>
      <c r="C29" s="84" t="s">
        <v>346</v>
      </c>
      <c r="D29" s="190"/>
    </row>
    <row r="30" spans="1:4" x14ac:dyDescent="0.25">
      <c r="A30" t="s">
        <v>205</v>
      </c>
      <c r="C30" s="1" t="s">
        <v>346</v>
      </c>
      <c r="D30" s="1" t="s">
        <v>964</v>
      </c>
    </row>
    <row r="31" spans="1:4" x14ac:dyDescent="0.25">
      <c r="A31" t="s">
        <v>206</v>
      </c>
      <c r="C31" s="1" t="s">
        <v>346</v>
      </c>
      <c r="D31" s="1" t="s">
        <v>964</v>
      </c>
    </row>
    <row r="32" spans="1:4" x14ac:dyDescent="0.25">
      <c r="C32" s="1" t="s">
        <v>346</v>
      </c>
    </row>
    <row r="33" spans="1:3" x14ac:dyDescent="0.25">
      <c r="A33" t="s">
        <v>156</v>
      </c>
      <c r="C33" s="1" t="s">
        <v>346</v>
      </c>
    </row>
    <row r="34" spans="1:3" x14ac:dyDescent="0.25">
      <c r="A34" t="s">
        <v>157</v>
      </c>
      <c r="B34" s="1">
        <v>0.1</v>
      </c>
      <c r="C34" s="1" t="s">
        <v>1</v>
      </c>
    </row>
    <row r="35" spans="1:3" x14ac:dyDescent="0.25">
      <c r="A35" t="s">
        <v>158</v>
      </c>
      <c r="C35" s="1" t="s">
        <v>346</v>
      </c>
    </row>
    <row r="36" spans="1:3" x14ac:dyDescent="0.25">
      <c r="A36" t="s">
        <v>159</v>
      </c>
      <c r="C36" s="1" t="s">
        <v>346</v>
      </c>
    </row>
    <row r="37" spans="1:3" x14ac:dyDescent="0.25">
      <c r="A37" t="s">
        <v>160</v>
      </c>
      <c r="C37" s="1" t="s">
        <v>346</v>
      </c>
    </row>
    <row r="38" spans="1:3" x14ac:dyDescent="0.25">
      <c r="A38" t="s">
        <v>161</v>
      </c>
      <c r="B38" s="1">
        <v>0.1</v>
      </c>
      <c r="C38" s="1" t="s">
        <v>354</v>
      </c>
    </row>
    <row r="39" spans="1:3" x14ac:dyDescent="0.25">
      <c r="A39" t="s">
        <v>162</v>
      </c>
      <c r="C39" s="1" t="s">
        <v>346</v>
      </c>
    </row>
    <row r="40" spans="1:3" x14ac:dyDescent="0.25">
      <c r="A40" t="s">
        <v>159</v>
      </c>
      <c r="C40" s="1" t="s">
        <v>346</v>
      </c>
    </row>
    <row r="41" spans="1:3" x14ac:dyDescent="0.25">
      <c r="A41" t="s">
        <v>163</v>
      </c>
      <c r="C41" s="1" t="s">
        <v>346</v>
      </c>
    </row>
    <row r="42" spans="1:3" x14ac:dyDescent="0.25">
      <c r="A42" t="s">
        <v>164</v>
      </c>
      <c r="B42" s="1">
        <v>0.1</v>
      </c>
      <c r="C42" s="1" t="s">
        <v>346</v>
      </c>
    </row>
    <row r="43" spans="1:3" x14ac:dyDescent="0.25">
      <c r="A43" t="s">
        <v>165</v>
      </c>
      <c r="C43" s="1" t="s">
        <v>346</v>
      </c>
    </row>
    <row r="44" spans="1:3" x14ac:dyDescent="0.25">
      <c r="A44" t="s">
        <v>166</v>
      </c>
      <c r="C44" s="1" t="s">
        <v>346</v>
      </c>
    </row>
    <row r="45" spans="1:3" x14ac:dyDescent="0.25">
      <c r="A45" t="s">
        <v>167</v>
      </c>
      <c r="C45" s="1" t="s">
        <v>346</v>
      </c>
    </row>
    <row r="46" spans="1:3" x14ac:dyDescent="0.25">
      <c r="A46" t="s">
        <v>168</v>
      </c>
      <c r="C46" s="1" t="s">
        <v>346</v>
      </c>
    </row>
    <row r="47" spans="1:3" x14ac:dyDescent="0.25">
      <c r="A47" t="s">
        <v>169</v>
      </c>
      <c r="C47" s="1" t="s">
        <v>346</v>
      </c>
    </row>
    <row r="48" spans="1:3" x14ac:dyDescent="0.25">
      <c r="A48" t="s">
        <v>170</v>
      </c>
      <c r="C48" s="1" t="s">
        <v>346</v>
      </c>
    </row>
    <row r="49" spans="1:3" x14ac:dyDescent="0.25">
      <c r="A49" t="s">
        <v>171</v>
      </c>
      <c r="C49" s="1" t="s">
        <v>346</v>
      </c>
    </row>
    <row r="50" spans="1:3" x14ac:dyDescent="0.25">
      <c r="A50" t="s">
        <v>156</v>
      </c>
      <c r="C50" s="1" t="s">
        <v>346</v>
      </c>
    </row>
    <row r="51" spans="1:3" x14ac:dyDescent="0.25">
      <c r="A51" t="s">
        <v>172</v>
      </c>
      <c r="B51" s="1">
        <v>0.1</v>
      </c>
      <c r="C51" s="1" t="s">
        <v>346</v>
      </c>
    </row>
    <row r="52" spans="1:3" x14ac:dyDescent="0.25">
      <c r="A52" t="s">
        <v>173</v>
      </c>
      <c r="C52" s="1" t="s">
        <v>346</v>
      </c>
    </row>
    <row r="53" spans="1:3" x14ac:dyDescent="0.25">
      <c r="A53" t="s">
        <v>174</v>
      </c>
      <c r="C53" s="1" t="s">
        <v>346</v>
      </c>
    </row>
    <row r="54" spans="1:3" x14ac:dyDescent="0.25">
      <c r="A54" t="s">
        <v>175</v>
      </c>
      <c r="C54" s="1" t="s">
        <v>346</v>
      </c>
    </row>
    <row r="55" spans="1:3" x14ac:dyDescent="0.25">
      <c r="A55" t="s">
        <v>176</v>
      </c>
      <c r="B55" s="1">
        <v>0.1</v>
      </c>
      <c r="C55" s="1" t="s">
        <v>346</v>
      </c>
    </row>
    <row r="56" spans="1:3" x14ac:dyDescent="0.25">
      <c r="A56" t="s">
        <v>177</v>
      </c>
      <c r="C56" s="1" t="s">
        <v>346</v>
      </c>
    </row>
    <row r="57" spans="1:3" x14ac:dyDescent="0.25">
      <c r="A57" t="s">
        <v>178</v>
      </c>
      <c r="C57" s="1" t="s">
        <v>346</v>
      </c>
    </row>
    <row r="58" spans="1:3" x14ac:dyDescent="0.25">
      <c r="A58" t="s">
        <v>179</v>
      </c>
      <c r="C58" s="1" t="s">
        <v>346</v>
      </c>
    </row>
    <row r="59" spans="1:3" x14ac:dyDescent="0.25">
      <c r="A59" t="s">
        <v>180</v>
      </c>
      <c r="B59" s="1">
        <v>0.1</v>
      </c>
      <c r="C59" s="1" t="s">
        <v>1</v>
      </c>
    </row>
    <row r="60" spans="1:3" x14ac:dyDescent="0.25">
      <c r="A60" t="s">
        <v>181</v>
      </c>
      <c r="C60" s="1" t="s">
        <v>346</v>
      </c>
    </row>
    <row r="61" spans="1:3" x14ac:dyDescent="0.25">
      <c r="A61" t="s">
        <v>182</v>
      </c>
      <c r="C61" s="1" t="s">
        <v>346</v>
      </c>
    </row>
    <row r="62" spans="1:3" x14ac:dyDescent="0.25">
      <c r="A62" t="s">
        <v>183</v>
      </c>
      <c r="C62" s="1" t="s">
        <v>346</v>
      </c>
    </row>
    <row r="63" spans="1:3" x14ac:dyDescent="0.25">
      <c r="A63" t="s">
        <v>164</v>
      </c>
      <c r="B63" s="1">
        <v>0.1</v>
      </c>
      <c r="C63" s="1" t="s">
        <v>346</v>
      </c>
    </row>
    <row r="64" spans="1:3" x14ac:dyDescent="0.25">
      <c r="A64" t="s">
        <v>165</v>
      </c>
      <c r="C64" s="1" t="s">
        <v>346</v>
      </c>
    </row>
    <row r="65" spans="1:4" x14ac:dyDescent="0.25">
      <c r="A65" t="s">
        <v>166</v>
      </c>
      <c r="C65" s="1" t="s">
        <v>346</v>
      </c>
    </row>
    <row r="66" spans="1:4" x14ac:dyDescent="0.25">
      <c r="A66" t="s">
        <v>184</v>
      </c>
      <c r="C66" s="1" t="s">
        <v>346</v>
      </c>
    </row>
    <row r="67" spans="1:4" x14ac:dyDescent="0.25">
      <c r="A67" t="s">
        <v>185</v>
      </c>
      <c r="C67" s="1" t="s">
        <v>346</v>
      </c>
    </row>
    <row r="68" spans="1:4" x14ac:dyDescent="0.25">
      <c r="A68" t="s">
        <v>186</v>
      </c>
      <c r="C68" s="1" t="s">
        <v>346</v>
      </c>
    </row>
    <row r="69" spans="1:4" x14ac:dyDescent="0.25">
      <c r="C69" s="1" t="s">
        <v>346</v>
      </c>
    </row>
    <row r="70" spans="1:4" x14ac:dyDescent="0.25">
      <c r="A70" t="s">
        <v>190</v>
      </c>
      <c r="C70" s="1" t="s">
        <v>346</v>
      </c>
    </row>
    <row r="71" spans="1:4" x14ac:dyDescent="0.25">
      <c r="A71" t="s">
        <v>188</v>
      </c>
      <c r="C71" s="1" t="s">
        <v>346</v>
      </c>
    </row>
    <row r="72" spans="1:4" x14ac:dyDescent="0.25">
      <c r="A72" t="s">
        <v>189</v>
      </c>
      <c r="C72" s="1" t="s">
        <v>346</v>
      </c>
    </row>
    <row r="73" spans="1:4" x14ac:dyDescent="0.25">
      <c r="C73" s="1" t="s">
        <v>346</v>
      </c>
    </row>
    <row r="74" spans="1:4" x14ac:dyDescent="0.25">
      <c r="C74" s="1" t="s">
        <v>346</v>
      </c>
    </row>
    <row r="75" spans="1:4" x14ac:dyDescent="0.25">
      <c r="C75" s="1" t="s">
        <v>346</v>
      </c>
    </row>
    <row r="76" spans="1:4" x14ac:dyDescent="0.25">
      <c r="C76" s="1" t="s">
        <v>346</v>
      </c>
    </row>
    <row r="77" spans="1:4" s="83" customFormat="1" x14ac:dyDescent="0.25">
      <c r="A77" s="82" t="s">
        <v>245</v>
      </c>
      <c r="B77" s="84"/>
      <c r="C77" s="84" t="s">
        <v>346</v>
      </c>
      <c r="D77" s="84"/>
    </row>
    <row r="78" spans="1:4" x14ac:dyDescent="0.25">
      <c r="A78" t="s">
        <v>255</v>
      </c>
      <c r="C78" s="1" t="s">
        <v>351</v>
      </c>
    </row>
    <row r="79" spans="1:4" x14ac:dyDescent="0.25">
      <c r="A79" t="s">
        <v>256</v>
      </c>
      <c r="C79" s="1" t="s">
        <v>346</v>
      </c>
    </row>
    <row r="80" spans="1:4" x14ac:dyDescent="0.25">
      <c r="A80" t="s">
        <v>257</v>
      </c>
      <c r="C80" s="1" t="s">
        <v>346</v>
      </c>
    </row>
    <row r="81" spans="1:4" x14ac:dyDescent="0.25">
      <c r="A81" t="s">
        <v>258</v>
      </c>
      <c r="C81" s="1" t="s">
        <v>346</v>
      </c>
    </row>
    <row r="82" spans="1:4" x14ac:dyDescent="0.25">
      <c r="A82" t="s">
        <v>847</v>
      </c>
    </row>
    <row r="83" spans="1:4" x14ac:dyDescent="0.25">
      <c r="A83" t="s">
        <v>848</v>
      </c>
      <c r="C83" s="1" t="s">
        <v>346</v>
      </c>
    </row>
    <row r="84" spans="1:4" x14ac:dyDescent="0.25">
      <c r="A84" t="s">
        <v>259</v>
      </c>
      <c r="C84" s="1" t="s">
        <v>346</v>
      </c>
    </row>
    <row r="85" spans="1:4" x14ac:dyDescent="0.25">
      <c r="C85" s="1" t="s">
        <v>346</v>
      </c>
    </row>
    <row r="86" spans="1:4" x14ac:dyDescent="0.25">
      <c r="A86" t="s">
        <v>260</v>
      </c>
      <c r="B86" s="1">
        <v>1</v>
      </c>
      <c r="C86" s="1" t="s">
        <v>353</v>
      </c>
    </row>
    <row r="87" spans="1:4" x14ac:dyDescent="0.25">
      <c r="A87" t="s">
        <v>903</v>
      </c>
      <c r="C87" s="1" t="s">
        <v>346</v>
      </c>
    </row>
    <row r="88" spans="1:4" x14ac:dyDescent="0.25">
      <c r="A88" t="s">
        <v>899</v>
      </c>
      <c r="B88" s="1">
        <f>8*3</f>
        <v>24</v>
      </c>
      <c r="D88" s="1" t="s">
        <v>964</v>
      </c>
    </row>
    <row r="89" spans="1:4" x14ac:dyDescent="0.25">
      <c r="A89" t="s">
        <v>904</v>
      </c>
      <c r="B89" s="1">
        <f>8*25</f>
        <v>200</v>
      </c>
      <c r="D89" s="1" t="s">
        <v>964</v>
      </c>
    </row>
    <row r="90" spans="1:4" x14ac:dyDescent="0.25">
      <c r="A90" t="s">
        <v>900</v>
      </c>
      <c r="B90" s="1">
        <f>8*10</f>
        <v>80</v>
      </c>
      <c r="D90" s="1" t="s">
        <v>964</v>
      </c>
    </row>
    <row r="91" spans="1:4" x14ac:dyDescent="0.25">
      <c r="A91" t="s">
        <v>901</v>
      </c>
      <c r="B91" s="1">
        <v>8</v>
      </c>
      <c r="D91" s="1" t="s">
        <v>964</v>
      </c>
    </row>
    <row r="92" spans="1:4" x14ac:dyDescent="0.25">
      <c r="A92" t="s">
        <v>902</v>
      </c>
      <c r="B92" s="1">
        <f>128/10</f>
        <v>12.8</v>
      </c>
      <c r="D92" s="1" t="s">
        <v>964</v>
      </c>
    </row>
    <row r="95" spans="1:4" x14ac:dyDescent="0.25">
      <c r="C95" s="1" t="s">
        <v>346</v>
      </c>
    </row>
    <row r="96" spans="1:4" x14ac:dyDescent="0.25">
      <c r="A96" t="s">
        <v>261</v>
      </c>
      <c r="C96" s="1" t="s">
        <v>346</v>
      </c>
    </row>
    <row r="97" spans="1:4" x14ac:dyDescent="0.25">
      <c r="A97" t="s">
        <v>262</v>
      </c>
      <c r="C97" s="1" t="s">
        <v>346</v>
      </c>
    </row>
    <row r="98" spans="1:4" x14ac:dyDescent="0.25">
      <c r="A98" t="s">
        <v>263</v>
      </c>
      <c r="C98" s="1" t="s">
        <v>346</v>
      </c>
      <c r="D98" s="1" t="s">
        <v>964</v>
      </c>
    </row>
    <row r="99" spans="1:4" x14ac:dyDescent="0.25">
      <c r="A99" t="s">
        <v>264</v>
      </c>
      <c r="C99" s="1" t="s">
        <v>350</v>
      </c>
    </row>
    <row r="100" spans="1:4" x14ac:dyDescent="0.25">
      <c r="A100" t="s">
        <v>265</v>
      </c>
      <c r="C100" s="1" t="s">
        <v>350</v>
      </c>
    </row>
    <row r="101" spans="1:4" x14ac:dyDescent="0.25">
      <c r="C101" s="1" t="s">
        <v>346</v>
      </c>
    </row>
    <row r="102" spans="1:4" x14ac:dyDescent="0.25">
      <c r="A102" t="s">
        <v>266</v>
      </c>
      <c r="B102" s="1">
        <f>1641/50</f>
        <v>32.82</v>
      </c>
      <c r="C102" s="1">
        <f>1641/16</f>
        <v>102.5625</v>
      </c>
      <c r="D102" s="1" t="s">
        <v>964</v>
      </c>
    </row>
    <row r="103" spans="1:4" x14ac:dyDescent="0.25">
      <c r="A103" t="s">
        <v>267</v>
      </c>
      <c r="B103" s="1">
        <f>2737/50</f>
        <v>54.74</v>
      </c>
      <c r="C103" s="1">
        <f>2737/16</f>
        <v>171.0625</v>
      </c>
      <c r="D103" s="1" t="s">
        <v>964</v>
      </c>
    </row>
    <row r="104" spans="1:4" x14ac:dyDescent="0.25">
      <c r="A104" t="s">
        <v>268</v>
      </c>
      <c r="C104" s="1">
        <f>17/16</f>
        <v>1.0625</v>
      </c>
      <c r="D104" s="1">
        <v>1</v>
      </c>
    </row>
    <row r="105" spans="1:4" x14ac:dyDescent="0.25">
      <c r="A105" t="s">
        <v>269</v>
      </c>
      <c r="C105" s="1">
        <f>23/16</f>
        <v>1.4375</v>
      </c>
      <c r="D105" s="1">
        <v>7</v>
      </c>
    </row>
    <row r="106" spans="1:4" x14ac:dyDescent="0.25">
      <c r="A106" t="s">
        <v>270</v>
      </c>
      <c r="C106" s="1" t="s">
        <v>346</v>
      </c>
      <c r="D106" s="1">
        <v>2</v>
      </c>
    </row>
    <row r="107" spans="1:4" x14ac:dyDescent="0.25">
      <c r="C107" s="1" t="s">
        <v>346</v>
      </c>
    </row>
    <row r="108" spans="1:4" x14ac:dyDescent="0.25">
      <c r="A108" t="s">
        <v>271</v>
      </c>
      <c r="C108" s="1" t="s">
        <v>346</v>
      </c>
    </row>
    <row r="109" spans="1:4" x14ac:dyDescent="0.25">
      <c r="A109" t="s">
        <v>272</v>
      </c>
      <c r="B109" s="1">
        <v>3</v>
      </c>
      <c r="C109" s="1" t="s">
        <v>346</v>
      </c>
      <c r="D109" s="1" t="s">
        <v>351</v>
      </c>
    </row>
    <row r="110" spans="1:4" x14ac:dyDescent="0.25">
      <c r="A110" t="s">
        <v>273</v>
      </c>
      <c r="B110" s="1">
        <v>3</v>
      </c>
      <c r="C110" s="1" t="s">
        <v>349</v>
      </c>
    </row>
    <row r="111" spans="1:4" x14ac:dyDescent="0.25">
      <c r="A111" t="s">
        <v>274</v>
      </c>
      <c r="B111" s="1">
        <v>3</v>
      </c>
      <c r="C111" s="1" t="s">
        <v>350</v>
      </c>
    </row>
    <row r="112" spans="1:4" x14ac:dyDescent="0.25">
      <c r="A112" t="s">
        <v>275</v>
      </c>
      <c r="B112" s="1">
        <v>3</v>
      </c>
      <c r="C112" s="1" t="s">
        <v>346</v>
      </c>
      <c r="D112" s="1" t="s">
        <v>351</v>
      </c>
    </row>
    <row r="113" spans="1:4" x14ac:dyDescent="0.25">
      <c r="A113" t="s">
        <v>276</v>
      </c>
      <c r="B113" s="1">
        <v>3</v>
      </c>
      <c r="C113" s="1" t="s">
        <v>346</v>
      </c>
      <c r="D113" s="1" t="s">
        <v>351</v>
      </c>
    </row>
    <row r="114" spans="1:4" x14ac:dyDescent="0.25">
      <c r="A114" t="s">
        <v>277</v>
      </c>
      <c r="B114" s="1">
        <v>3</v>
      </c>
      <c r="C114" s="1" t="s">
        <v>349</v>
      </c>
    </row>
    <row r="115" spans="1:4" x14ac:dyDescent="0.25">
      <c r="A115" t="s">
        <v>278</v>
      </c>
      <c r="B115" s="1">
        <v>3</v>
      </c>
      <c r="C115" s="1" t="s">
        <v>346</v>
      </c>
      <c r="D115" s="1" t="s">
        <v>351</v>
      </c>
    </row>
    <row r="116" spans="1:4" x14ac:dyDescent="0.25">
      <c r="A116" t="s">
        <v>279</v>
      </c>
      <c r="B116" s="1">
        <v>3</v>
      </c>
      <c r="C116" s="1" t="s">
        <v>346</v>
      </c>
      <c r="D116" s="1" t="s">
        <v>351</v>
      </c>
    </row>
    <row r="117" spans="1:4" x14ac:dyDescent="0.25">
      <c r="A117" t="s">
        <v>280</v>
      </c>
      <c r="B117" s="1">
        <v>3</v>
      </c>
      <c r="C117" s="1" t="s">
        <v>348</v>
      </c>
    </row>
    <row r="118" spans="1:4" x14ac:dyDescent="0.25">
      <c r="C118" s="1" t="s">
        <v>346</v>
      </c>
    </row>
    <row r="119" spans="1:4" x14ac:dyDescent="0.25">
      <c r="A119" t="s">
        <v>281</v>
      </c>
      <c r="C119" s="1" t="s">
        <v>346</v>
      </c>
    </row>
    <row r="120" spans="1:4" x14ac:dyDescent="0.25">
      <c r="A120" t="s">
        <v>282</v>
      </c>
      <c r="B120" s="1">
        <v>10</v>
      </c>
      <c r="C120" s="1" t="s">
        <v>346</v>
      </c>
      <c r="D120" s="1" t="s">
        <v>351</v>
      </c>
    </row>
    <row r="121" spans="1:4" x14ac:dyDescent="0.25">
      <c r="A121" t="s">
        <v>283</v>
      </c>
      <c r="C121" s="1" t="s">
        <v>352</v>
      </c>
    </row>
    <row r="122" spans="1:4" x14ac:dyDescent="0.25">
      <c r="A122" t="s">
        <v>284</v>
      </c>
      <c r="C122" s="1" t="s">
        <v>350</v>
      </c>
    </row>
    <row r="123" spans="1:4" x14ac:dyDescent="0.25">
      <c r="A123" t="s">
        <v>284</v>
      </c>
      <c r="B123" s="1">
        <v>10</v>
      </c>
      <c r="C123" s="1" t="s">
        <v>346</v>
      </c>
      <c r="D123" s="1" t="s">
        <v>351</v>
      </c>
    </row>
    <row r="124" spans="1:4" x14ac:dyDescent="0.25">
      <c r="A124" t="s">
        <v>284</v>
      </c>
      <c r="B124" s="1">
        <v>10</v>
      </c>
      <c r="C124" s="1" t="s">
        <v>346</v>
      </c>
      <c r="D124" s="1" t="s">
        <v>351</v>
      </c>
    </row>
    <row r="125" spans="1:4" x14ac:dyDescent="0.25">
      <c r="A125" t="s">
        <v>284</v>
      </c>
      <c r="B125" s="1">
        <v>10</v>
      </c>
      <c r="C125" s="1" t="s">
        <v>346</v>
      </c>
      <c r="D125" s="1" t="s">
        <v>351</v>
      </c>
    </row>
    <row r="126" spans="1:4" x14ac:dyDescent="0.25">
      <c r="A126" t="s">
        <v>285</v>
      </c>
      <c r="B126" s="1">
        <v>10</v>
      </c>
      <c r="C126" s="1" t="s">
        <v>1</v>
      </c>
    </row>
    <row r="127" spans="1:4" x14ac:dyDescent="0.25">
      <c r="C127" s="1" t="s">
        <v>346</v>
      </c>
    </row>
    <row r="128" spans="1:4" x14ac:dyDescent="0.25">
      <c r="A128" t="s">
        <v>286</v>
      </c>
      <c r="C128" s="1" t="s">
        <v>346</v>
      </c>
    </row>
    <row r="129" spans="1:4" x14ac:dyDescent="0.25">
      <c r="A129" t="s">
        <v>287</v>
      </c>
      <c r="C129" s="1" t="s">
        <v>348</v>
      </c>
    </row>
    <row r="130" spans="1:4" x14ac:dyDescent="0.25">
      <c r="A130" t="s">
        <v>288</v>
      </c>
      <c r="C130" s="1" t="s">
        <v>349</v>
      </c>
    </row>
    <row r="131" spans="1:4" x14ac:dyDescent="0.25">
      <c r="A131" t="s">
        <v>289</v>
      </c>
      <c r="C131" s="1" t="s">
        <v>348</v>
      </c>
    </row>
    <row r="132" spans="1:4" x14ac:dyDescent="0.25">
      <c r="A132" t="s">
        <v>290</v>
      </c>
      <c r="C132" s="1" t="s">
        <v>354</v>
      </c>
    </row>
    <row r="133" spans="1:4" x14ac:dyDescent="0.25">
      <c r="A133" t="s">
        <v>291</v>
      </c>
      <c r="C133" s="1" t="s">
        <v>349</v>
      </c>
    </row>
    <row r="134" spans="1:4" x14ac:dyDescent="0.25">
      <c r="A134" t="s">
        <v>292</v>
      </c>
      <c r="C134" s="1" t="s">
        <v>354</v>
      </c>
    </row>
    <row r="135" spans="1:4" x14ac:dyDescent="0.25">
      <c r="A135" t="s">
        <v>293</v>
      </c>
      <c r="C135" s="1" t="s">
        <v>350</v>
      </c>
    </row>
    <row r="136" spans="1:4" x14ac:dyDescent="0.25">
      <c r="A136" t="s">
        <v>293</v>
      </c>
      <c r="C136" s="1" t="s">
        <v>0</v>
      </c>
    </row>
    <row r="137" spans="1:4" x14ac:dyDescent="0.25">
      <c r="A137" t="s">
        <v>293</v>
      </c>
      <c r="C137" s="1" t="s">
        <v>352</v>
      </c>
    </row>
    <row r="138" spans="1:4" x14ac:dyDescent="0.25">
      <c r="A138" t="s">
        <v>294</v>
      </c>
      <c r="B138" s="1">
        <v>0.1</v>
      </c>
      <c r="C138" s="1" t="s">
        <v>346</v>
      </c>
      <c r="D138" s="1" t="s">
        <v>351</v>
      </c>
    </row>
    <row r="139" spans="1:4" x14ac:dyDescent="0.25">
      <c r="A139" t="s">
        <v>295</v>
      </c>
      <c r="C139" s="1" t="s">
        <v>348</v>
      </c>
    </row>
    <row r="140" spans="1:4" x14ac:dyDescent="0.25">
      <c r="A140" t="s">
        <v>296</v>
      </c>
      <c r="B140" s="1">
        <v>0.1</v>
      </c>
      <c r="C140" s="1" t="s">
        <v>346</v>
      </c>
      <c r="D140" s="1" t="s">
        <v>351</v>
      </c>
    </row>
    <row r="141" spans="1:4" x14ac:dyDescent="0.25">
      <c r="C141" s="1" t="s">
        <v>346</v>
      </c>
    </row>
    <row r="142" spans="1:4" x14ac:dyDescent="0.25">
      <c r="A142" t="s">
        <v>297</v>
      </c>
      <c r="C142" s="1" t="s">
        <v>346</v>
      </c>
    </row>
    <row r="143" spans="1:4" x14ac:dyDescent="0.25">
      <c r="A143" t="s">
        <v>306</v>
      </c>
      <c r="C143" s="1" t="s">
        <v>354</v>
      </c>
    </row>
    <row r="144" spans="1:4" x14ac:dyDescent="0.25">
      <c r="A144" t="s">
        <v>307</v>
      </c>
      <c r="C144" s="1" t="s">
        <v>346</v>
      </c>
    </row>
    <row r="145" spans="1:3" x14ac:dyDescent="0.25">
      <c r="A145" t="s">
        <v>308</v>
      </c>
      <c r="C145" s="1" t="s">
        <v>346</v>
      </c>
    </row>
    <row r="146" spans="1:3" x14ac:dyDescent="0.25">
      <c r="A146" t="s">
        <v>309</v>
      </c>
      <c r="C146" s="1" t="s">
        <v>354</v>
      </c>
    </row>
    <row r="147" spans="1:3" x14ac:dyDescent="0.25">
      <c r="A147" t="s">
        <v>310</v>
      </c>
      <c r="C147" s="1" t="s">
        <v>346</v>
      </c>
    </row>
    <row r="148" spans="1:3" x14ac:dyDescent="0.25">
      <c r="A148" t="s">
        <v>311</v>
      </c>
      <c r="C148" s="1" t="s">
        <v>346</v>
      </c>
    </row>
    <row r="149" spans="1:3" x14ac:dyDescent="0.25">
      <c r="A149" t="s">
        <v>298</v>
      </c>
      <c r="C149" s="1" t="s">
        <v>349</v>
      </c>
    </row>
    <row r="150" spans="1:3" x14ac:dyDescent="0.25">
      <c r="A150" t="s">
        <v>299</v>
      </c>
      <c r="C150" s="1" t="s">
        <v>346</v>
      </c>
    </row>
    <row r="151" spans="1:3" x14ac:dyDescent="0.25">
      <c r="A151" t="s">
        <v>300</v>
      </c>
      <c r="C151" s="1" t="s">
        <v>346</v>
      </c>
    </row>
    <row r="152" spans="1:3" x14ac:dyDescent="0.25">
      <c r="A152" t="s">
        <v>301</v>
      </c>
      <c r="C152" s="1" t="s">
        <v>346</v>
      </c>
    </row>
    <row r="153" spans="1:3" x14ac:dyDescent="0.25">
      <c r="A153" t="s">
        <v>302</v>
      </c>
      <c r="C153" s="1" t="s">
        <v>349</v>
      </c>
    </row>
    <row r="154" spans="1:3" x14ac:dyDescent="0.25">
      <c r="A154" t="s">
        <v>303</v>
      </c>
      <c r="C154" s="1" t="s">
        <v>346</v>
      </c>
    </row>
    <row r="155" spans="1:3" x14ac:dyDescent="0.25">
      <c r="A155" t="s">
        <v>304</v>
      </c>
      <c r="C155" s="1" t="s">
        <v>346</v>
      </c>
    </row>
    <row r="156" spans="1:3" x14ac:dyDescent="0.25">
      <c r="A156" t="s">
        <v>305</v>
      </c>
      <c r="C156" s="1" t="s">
        <v>346</v>
      </c>
    </row>
    <row r="157" spans="1:3" x14ac:dyDescent="0.25">
      <c r="A157" t="s">
        <v>312</v>
      </c>
      <c r="C157" s="1" t="s">
        <v>349</v>
      </c>
    </row>
    <row r="158" spans="1:3" x14ac:dyDescent="0.25">
      <c r="A158" t="s">
        <v>313</v>
      </c>
      <c r="C158" s="1" t="s">
        <v>346</v>
      </c>
    </row>
    <row r="159" spans="1:3" x14ac:dyDescent="0.25">
      <c r="A159" t="s">
        <v>314</v>
      </c>
      <c r="C159" s="1" t="s">
        <v>346</v>
      </c>
    </row>
    <row r="160" spans="1:3" x14ac:dyDescent="0.25">
      <c r="A160" t="s">
        <v>315</v>
      </c>
      <c r="C160" s="1" t="s">
        <v>349</v>
      </c>
    </row>
    <row r="161" spans="1:3" x14ac:dyDescent="0.25">
      <c r="A161" t="s">
        <v>316</v>
      </c>
      <c r="C161" s="1" t="s">
        <v>346</v>
      </c>
    </row>
    <row r="162" spans="1:3" x14ac:dyDescent="0.25">
      <c r="A162" t="s">
        <v>315</v>
      </c>
      <c r="C162" s="1" t="s">
        <v>349</v>
      </c>
    </row>
    <row r="163" spans="1:3" x14ac:dyDescent="0.25">
      <c r="A163" t="s">
        <v>317</v>
      </c>
      <c r="C163" s="1" t="s">
        <v>346</v>
      </c>
    </row>
    <row r="164" spans="1:3" x14ac:dyDescent="0.25">
      <c r="A164" t="s">
        <v>318</v>
      </c>
      <c r="C164" s="1" t="s">
        <v>349</v>
      </c>
    </row>
    <row r="165" spans="1:3" x14ac:dyDescent="0.25">
      <c r="A165" t="s">
        <v>319</v>
      </c>
      <c r="C165" s="1" t="s">
        <v>346</v>
      </c>
    </row>
    <row r="166" spans="1:3" x14ac:dyDescent="0.25">
      <c r="A166" t="s">
        <v>320</v>
      </c>
      <c r="C166" s="1" t="s">
        <v>349</v>
      </c>
    </row>
    <row r="167" spans="1:3" x14ac:dyDescent="0.25">
      <c r="A167" t="s">
        <v>321</v>
      </c>
      <c r="C167" s="1" t="s">
        <v>346</v>
      </c>
    </row>
    <row r="168" spans="1:3" x14ac:dyDescent="0.25">
      <c r="C168" s="1" t="s">
        <v>346</v>
      </c>
    </row>
    <row r="169" spans="1:3" x14ac:dyDescent="0.25">
      <c r="A169" t="s">
        <v>322</v>
      </c>
      <c r="C169" s="1" t="s">
        <v>346</v>
      </c>
    </row>
    <row r="170" spans="1:3" x14ac:dyDescent="0.25">
      <c r="A170" t="s">
        <v>323</v>
      </c>
      <c r="C170" s="1" t="s">
        <v>0</v>
      </c>
    </row>
    <row r="171" spans="1:3" x14ac:dyDescent="0.25">
      <c r="A171" t="s">
        <v>324</v>
      </c>
      <c r="C171" s="1" t="s">
        <v>350</v>
      </c>
    </row>
    <row r="172" spans="1:3" x14ac:dyDescent="0.25">
      <c r="A172" t="s">
        <v>325</v>
      </c>
      <c r="C172" s="1" t="s">
        <v>350</v>
      </c>
    </row>
    <row r="173" spans="1:3" x14ac:dyDescent="0.25">
      <c r="A173" t="s">
        <v>326</v>
      </c>
      <c r="C173" s="1" t="s">
        <v>348</v>
      </c>
    </row>
    <row r="174" spans="1:3" x14ac:dyDescent="0.25">
      <c r="A174" t="s">
        <v>327</v>
      </c>
      <c r="C174" s="1" t="s">
        <v>348</v>
      </c>
    </row>
    <row r="175" spans="1:3" x14ac:dyDescent="0.25">
      <c r="A175" t="s">
        <v>328</v>
      </c>
      <c r="C175" s="1" t="s">
        <v>0</v>
      </c>
    </row>
    <row r="176" spans="1:3" x14ac:dyDescent="0.25">
      <c r="A176" t="s">
        <v>329</v>
      </c>
      <c r="C176" s="1" t="s">
        <v>354</v>
      </c>
    </row>
    <row r="177" spans="1:3" x14ac:dyDescent="0.25">
      <c r="A177" t="s">
        <v>330</v>
      </c>
      <c r="C177" s="1" t="s">
        <v>0</v>
      </c>
    </row>
    <row r="178" spans="1:3" x14ac:dyDescent="0.25">
      <c r="A178" t="s">
        <v>331</v>
      </c>
      <c r="C178" s="1" t="s">
        <v>13</v>
      </c>
    </row>
    <row r="179" spans="1:3" x14ac:dyDescent="0.25">
      <c r="A179" t="s">
        <v>332</v>
      </c>
      <c r="C179" s="1" t="s">
        <v>13</v>
      </c>
    </row>
    <row r="180" spans="1:3" x14ac:dyDescent="0.25">
      <c r="A180" t="s">
        <v>333</v>
      </c>
      <c r="C180" s="1" t="s">
        <v>350</v>
      </c>
    </row>
    <row r="181" spans="1:3" x14ac:dyDescent="0.25">
      <c r="A181" t="s">
        <v>334</v>
      </c>
      <c r="C181" s="1" t="s">
        <v>348</v>
      </c>
    </row>
    <row r="182" spans="1:3" x14ac:dyDescent="0.25">
      <c r="C182" s="1" t="s">
        <v>346</v>
      </c>
    </row>
    <row r="183" spans="1:3" x14ac:dyDescent="0.25">
      <c r="A183" t="s">
        <v>335</v>
      </c>
      <c r="C183" s="1" t="s">
        <v>346</v>
      </c>
    </row>
    <row r="184" spans="1:3" x14ac:dyDescent="0.25">
      <c r="A184" t="s">
        <v>336</v>
      </c>
      <c r="C184" s="1" t="s">
        <v>354</v>
      </c>
    </row>
    <row r="185" spans="1:3" x14ac:dyDescent="0.25">
      <c r="A185" t="s">
        <v>336</v>
      </c>
      <c r="C185" s="1" t="s">
        <v>350</v>
      </c>
    </row>
    <row r="186" spans="1:3" x14ac:dyDescent="0.25">
      <c r="A186" t="s">
        <v>337</v>
      </c>
      <c r="C186" s="1" t="s">
        <v>354</v>
      </c>
    </row>
    <row r="187" spans="1:3" x14ac:dyDescent="0.25">
      <c r="A187" t="s">
        <v>338</v>
      </c>
      <c r="C187" s="1" t="s">
        <v>349</v>
      </c>
    </row>
    <row r="188" spans="1:3" x14ac:dyDescent="0.25">
      <c r="A188" t="s">
        <v>339</v>
      </c>
      <c r="C188" s="1" t="s">
        <v>350</v>
      </c>
    </row>
    <row r="189" spans="1:3" x14ac:dyDescent="0.25">
      <c r="A189" t="s">
        <v>340</v>
      </c>
      <c r="C189" s="1" t="s">
        <v>352</v>
      </c>
    </row>
    <row r="190" spans="1:3" x14ac:dyDescent="0.25">
      <c r="C190" s="1" t="s">
        <v>346</v>
      </c>
    </row>
    <row r="191" spans="1:3" x14ac:dyDescent="0.25">
      <c r="A191" t="s">
        <v>341</v>
      </c>
      <c r="C191" s="1" t="s">
        <v>346</v>
      </c>
    </row>
    <row r="192" spans="1:3" x14ac:dyDescent="0.25">
      <c r="A192" t="s">
        <v>342</v>
      </c>
      <c r="C192" s="1" t="s">
        <v>349</v>
      </c>
    </row>
    <row r="193" spans="1:4" x14ac:dyDescent="0.25">
      <c r="A193" t="s">
        <v>343</v>
      </c>
      <c r="C193" s="1" t="s">
        <v>354</v>
      </c>
    </row>
    <row r="194" spans="1:4" x14ac:dyDescent="0.25">
      <c r="C194" s="1" t="s">
        <v>346</v>
      </c>
    </row>
    <row r="195" spans="1:4" x14ac:dyDescent="0.25">
      <c r="C195" s="1" t="s">
        <v>346</v>
      </c>
    </row>
    <row r="196" spans="1:4" s="6" customFormat="1" x14ac:dyDescent="0.25">
      <c r="A196" s="5" t="s">
        <v>389</v>
      </c>
      <c r="B196" s="97"/>
      <c r="C196" s="97" t="s">
        <v>346</v>
      </c>
      <c r="D196" s="97"/>
    </row>
    <row r="197" spans="1:4" x14ac:dyDescent="0.25">
      <c r="A197" t="s">
        <v>286</v>
      </c>
      <c r="C197" s="1" t="s">
        <v>346</v>
      </c>
    </row>
    <row r="198" spans="1:4" x14ac:dyDescent="0.25">
      <c r="A198" t="s">
        <v>367</v>
      </c>
      <c r="B198" s="1">
        <v>0.1</v>
      </c>
    </row>
    <row r="199" spans="1:4" x14ac:dyDescent="0.25">
      <c r="A199" t="s">
        <v>368</v>
      </c>
      <c r="C199" s="1" t="s">
        <v>1</v>
      </c>
    </row>
    <row r="200" spans="1:4" x14ac:dyDescent="0.25">
      <c r="A200" t="s">
        <v>369</v>
      </c>
      <c r="B200" s="1">
        <v>0.1</v>
      </c>
      <c r="C200" s="1" t="s">
        <v>3</v>
      </c>
    </row>
    <row r="201" spans="1:4" x14ac:dyDescent="0.25">
      <c r="A201" t="s">
        <v>297</v>
      </c>
      <c r="C201" s="1" t="s">
        <v>346</v>
      </c>
    </row>
    <row r="202" spans="1:4" x14ac:dyDescent="0.25">
      <c r="A202" t="s">
        <v>370</v>
      </c>
      <c r="B202" s="1">
        <v>0.1</v>
      </c>
      <c r="C202" s="1" t="s">
        <v>346</v>
      </c>
    </row>
    <row r="203" spans="1:4" x14ac:dyDescent="0.25">
      <c r="A203" t="s">
        <v>371</v>
      </c>
      <c r="C203" s="1" t="s">
        <v>346</v>
      </c>
    </row>
    <row r="204" spans="1:4" x14ac:dyDescent="0.25">
      <c r="A204" t="s">
        <v>372</v>
      </c>
      <c r="C204" s="1" t="s">
        <v>346</v>
      </c>
    </row>
    <row r="205" spans="1:4" x14ac:dyDescent="0.25">
      <c r="A205" t="s">
        <v>373</v>
      </c>
      <c r="B205" s="1">
        <v>0.1</v>
      </c>
      <c r="C205" s="1" t="s">
        <v>346</v>
      </c>
    </row>
    <row r="206" spans="1:4" x14ac:dyDescent="0.25">
      <c r="A206" t="s">
        <v>374</v>
      </c>
      <c r="C206" s="1" t="s">
        <v>346</v>
      </c>
    </row>
    <row r="207" spans="1:4" x14ac:dyDescent="0.25">
      <c r="A207" t="s">
        <v>375</v>
      </c>
      <c r="C207" s="1" t="s">
        <v>346</v>
      </c>
    </row>
    <row r="208" spans="1:4" x14ac:dyDescent="0.25">
      <c r="A208" t="s">
        <v>167</v>
      </c>
      <c r="B208" s="1">
        <v>0.1</v>
      </c>
      <c r="C208" s="1" t="s">
        <v>346</v>
      </c>
    </row>
    <row r="209" spans="1:4" x14ac:dyDescent="0.25">
      <c r="A209" t="s">
        <v>376</v>
      </c>
      <c r="C209" s="1" t="s">
        <v>346</v>
      </c>
    </row>
    <row r="210" spans="1:4" x14ac:dyDescent="0.25">
      <c r="A210" t="s">
        <v>169</v>
      </c>
      <c r="B210" s="1">
        <v>0.1</v>
      </c>
      <c r="C210" s="1" t="s">
        <v>13</v>
      </c>
    </row>
    <row r="211" spans="1:4" x14ac:dyDescent="0.25">
      <c r="A211" t="s">
        <v>377</v>
      </c>
      <c r="C211" s="1" t="s">
        <v>346</v>
      </c>
    </row>
    <row r="212" spans="1:4" x14ac:dyDescent="0.25">
      <c r="A212" t="s">
        <v>171</v>
      </c>
      <c r="C212" s="1" t="s">
        <v>346</v>
      </c>
    </row>
    <row r="213" spans="1:4" x14ac:dyDescent="0.25">
      <c r="A213" t="s">
        <v>378</v>
      </c>
    </row>
    <row r="214" spans="1:4" x14ac:dyDescent="0.25">
      <c r="A214" t="s">
        <v>379</v>
      </c>
      <c r="B214" s="1">
        <v>0.1</v>
      </c>
    </row>
    <row r="215" spans="1:4" x14ac:dyDescent="0.25">
      <c r="A215" t="s">
        <v>380</v>
      </c>
      <c r="C215" s="1" t="s">
        <v>348</v>
      </c>
    </row>
    <row r="216" spans="1:4" x14ac:dyDescent="0.25">
      <c r="A216" t="s">
        <v>381</v>
      </c>
      <c r="C216" s="1" t="s">
        <v>349</v>
      </c>
    </row>
    <row r="217" spans="1:4" x14ac:dyDescent="0.25">
      <c r="A217" t="s">
        <v>382</v>
      </c>
      <c r="C217" s="1" t="s">
        <v>13</v>
      </c>
    </row>
    <row r="218" spans="1:4" x14ac:dyDescent="0.25">
      <c r="A218" t="s">
        <v>383</v>
      </c>
      <c r="B218" s="1">
        <v>0.1</v>
      </c>
    </row>
    <row r="219" spans="1:4" x14ac:dyDescent="0.25">
      <c r="A219" t="s">
        <v>384</v>
      </c>
    </row>
    <row r="220" spans="1:4" x14ac:dyDescent="0.25">
      <c r="A220" t="s">
        <v>385</v>
      </c>
      <c r="C220" s="1" t="s">
        <v>13</v>
      </c>
    </row>
    <row r="221" spans="1:4" x14ac:dyDescent="0.25">
      <c r="A221" t="s">
        <v>386</v>
      </c>
      <c r="C221" s="1" t="s">
        <v>349</v>
      </c>
    </row>
    <row r="222" spans="1:4" x14ac:dyDescent="0.25">
      <c r="A222" t="s">
        <v>387</v>
      </c>
      <c r="D222" s="1" t="s">
        <v>351</v>
      </c>
    </row>
    <row r="223" spans="1:4" x14ac:dyDescent="0.25">
      <c r="A223" t="s">
        <v>388</v>
      </c>
      <c r="C223" s="1" t="s">
        <v>3</v>
      </c>
    </row>
    <row r="225" spans="1:3" x14ac:dyDescent="0.25">
      <c r="A225" t="s">
        <v>715</v>
      </c>
      <c r="C225" s="1" t="s">
        <v>13</v>
      </c>
    </row>
    <row r="226" spans="1:3" x14ac:dyDescent="0.25">
      <c r="A226" t="s">
        <v>428</v>
      </c>
      <c r="C226" s="1" t="s">
        <v>13</v>
      </c>
    </row>
    <row r="227" spans="1:3" x14ac:dyDescent="0.25">
      <c r="A227" t="s">
        <v>429</v>
      </c>
      <c r="C227" s="1" t="s">
        <v>13</v>
      </c>
    </row>
    <row r="228" spans="1:3" x14ac:dyDescent="0.25">
      <c r="A228" t="s">
        <v>430</v>
      </c>
      <c r="C228" s="1" t="s">
        <v>13</v>
      </c>
    </row>
    <row r="229" spans="1:3" x14ac:dyDescent="0.25">
      <c r="A229" t="s">
        <v>431</v>
      </c>
      <c r="C229" s="1" t="s">
        <v>13</v>
      </c>
    </row>
    <row r="230" spans="1:3" x14ac:dyDescent="0.25">
      <c r="A230" t="s">
        <v>432</v>
      </c>
      <c r="C230" s="1" t="s">
        <v>13</v>
      </c>
    </row>
    <row r="234" spans="1:3" x14ac:dyDescent="0.25">
      <c r="A234" s="185">
        <v>44156</v>
      </c>
    </row>
    <row r="235" spans="1:3" x14ac:dyDescent="0.25">
      <c r="A235" t="s">
        <v>708</v>
      </c>
    </row>
    <row r="236" spans="1:3" x14ac:dyDescent="0.25">
      <c r="A236" t="s">
        <v>709</v>
      </c>
      <c r="B236" s="1">
        <v>0.1</v>
      </c>
    </row>
    <row r="237" spans="1:3" x14ac:dyDescent="0.25">
      <c r="A237" t="s">
        <v>710</v>
      </c>
    </row>
    <row r="238" spans="1:3" x14ac:dyDescent="0.25">
      <c r="A238" t="s">
        <v>709</v>
      </c>
    </row>
    <row r="239" spans="1:3" x14ac:dyDescent="0.25">
      <c r="A239" t="s">
        <v>711</v>
      </c>
    </row>
    <row r="240" spans="1:3" x14ac:dyDescent="0.25">
      <c r="A240" t="s">
        <v>712</v>
      </c>
      <c r="B240" s="1">
        <v>0.1</v>
      </c>
    </row>
    <row r="241" spans="1:4" x14ac:dyDescent="0.25">
      <c r="A241" t="s">
        <v>713</v>
      </c>
    </row>
    <row r="242" spans="1:4" x14ac:dyDescent="0.25">
      <c r="A242" t="s">
        <v>714</v>
      </c>
    </row>
    <row r="244" spans="1:4" s="6" customFormat="1" x14ac:dyDescent="0.25">
      <c r="A244" s="5" t="s">
        <v>905</v>
      </c>
      <c r="B244" s="97"/>
      <c r="C244" s="97" t="s">
        <v>346</v>
      </c>
      <c r="D244" s="97"/>
    </row>
    <row r="245" spans="1:4" x14ac:dyDescent="0.25">
      <c r="A245" t="s">
        <v>716</v>
      </c>
      <c r="C245" s="1" t="s">
        <v>29</v>
      </c>
    </row>
    <row r="246" spans="1:4" x14ac:dyDescent="0.25">
      <c r="A246" s="291" t="s">
        <v>717</v>
      </c>
      <c r="C246" s="1" t="s">
        <v>29</v>
      </c>
    </row>
    <row r="247" spans="1:4" x14ac:dyDescent="0.25">
      <c r="A247" s="291" t="s">
        <v>717</v>
      </c>
      <c r="C247" s="1" t="s">
        <v>348</v>
      </c>
    </row>
    <row r="248" spans="1:4" x14ac:dyDescent="0.25">
      <c r="A248" t="s">
        <v>718</v>
      </c>
      <c r="B248" s="1">
        <v>0.1</v>
      </c>
    </row>
    <row r="249" spans="1:4" x14ac:dyDescent="0.25">
      <c r="A249" t="s">
        <v>719</v>
      </c>
      <c r="B249" s="1">
        <v>0.1</v>
      </c>
    </row>
    <row r="250" spans="1:4" x14ac:dyDescent="0.25">
      <c r="A250" t="s">
        <v>720</v>
      </c>
      <c r="B250" s="1">
        <v>0.1</v>
      </c>
      <c r="C250" s="1" t="s">
        <v>1</v>
      </c>
    </row>
    <row r="251" spans="1:4" x14ac:dyDescent="0.25">
      <c r="A251" t="s">
        <v>721</v>
      </c>
      <c r="B251" s="1">
        <v>0.1</v>
      </c>
      <c r="C251" s="1" t="s">
        <v>1</v>
      </c>
    </row>
    <row r="253" spans="1:4" x14ac:dyDescent="0.25">
      <c r="A253" t="s">
        <v>708</v>
      </c>
      <c r="C253" s="1" t="s">
        <v>349</v>
      </c>
    </row>
    <row r="254" spans="1:4" x14ac:dyDescent="0.25">
      <c r="A254" t="s">
        <v>709</v>
      </c>
      <c r="C254" s="1" t="s">
        <v>349</v>
      </c>
    </row>
    <row r="255" spans="1:4" x14ac:dyDescent="0.25">
      <c r="A255" t="s">
        <v>710</v>
      </c>
      <c r="C255" s="1" t="s">
        <v>349</v>
      </c>
    </row>
    <row r="256" spans="1:4" x14ac:dyDescent="0.25">
      <c r="A256" t="s">
        <v>709</v>
      </c>
      <c r="C256" s="1" t="s">
        <v>349</v>
      </c>
    </row>
    <row r="257" spans="1:3" x14ac:dyDescent="0.25">
      <c r="A257" t="s">
        <v>711</v>
      </c>
      <c r="C257" s="1" t="s">
        <v>349</v>
      </c>
    </row>
    <row r="258" spans="1:3" x14ac:dyDescent="0.25">
      <c r="A258" t="s">
        <v>712</v>
      </c>
      <c r="C258" s="1" t="s">
        <v>349</v>
      </c>
    </row>
    <row r="259" spans="1:3" x14ac:dyDescent="0.25">
      <c r="A259" t="s">
        <v>713</v>
      </c>
      <c r="C259" s="1" t="s">
        <v>349</v>
      </c>
    </row>
    <row r="260" spans="1:3" x14ac:dyDescent="0.25">
      <c r="A260" t="s">
        <v>714</v>
      </c>
      <c r="C260" s="1" t="s">
        <v>349</v>
      </c>
    </row>
    <row r="264" spans="1:3" x14ac:dyDescent="0.25">
      <c r="A264" t="s">
        <v>823</v>
      </c>
      <c r="C264" s="1" t="s">
        <v>350</v>
      </c>
    </row>
    <row r="265" spans="1:3" x14ac:dyDescent="0.25">
      <c r="A265" t="s">
        <v>824</v>
      </c>
      <c r="C265" s="1" t="s">
        <v>843</v>
      </c>
    </row>
    <row r="266" spans="1:3" x14ac:dyDescent="0.25">
      <c r="A266" t="s">
        <v>771</v>
      </c>
      <c r="C266" s="1" t="s">
        <v>843</v>
      </c>
    </row>
    <row r="267" spans="1:3" x14ac:dyDescent="0.25">
      <c r="A267" t="s">
        <v>825</v>
      </c>
      <c r="C267" s="1" t="s">
        <v>843</v>
      </c>
    </row>
    <row r="268" spans="1:3" x14ac:dyDescent="0.25">
      <c r="A268" t="s">
        <v>826</v>
      </c>
      <c r="C268" s="1" t="s">
        <v>843</v>
      </c>
    </row>
    <row r="269" spans="1:3" x14ac:dyDescent="0.25">
      <c r="A269" t="s">
        <v>827</v>
      </c>
      <c r="C269" s="1" t="s">
        <v>843</v>
      </c>
    </row>
    <row r="270" spans="1:3" x14ac:dyDescent="0.25">
      <c r="A270" t="s">
        <v>828</v>
      </c>
      <c r="C270" s="1" t="s">
        <v>843</v>
      </c>
    </row>
    <row r="271" spans="1:3" x14ac:dyDescent="0.25">
      <c r="A271" t="s">
        <v>781</v>
      </c>
      <c r="C271" s="1" t="s">
        <v>843</v>
      </c>
    </row>
    <row r="273" spans="1:3" x14ac:dyDescent="0.25">
      <c r="A273" t="s">
        <v>829</v>
      </c>
      <c r="C273" s="1" t="s">
        <v>18</v>
      </c>
    </row>
    <row r="274" spans="1:3" x14ac:dyDescent="0.25">
      <c r="A274" t="s">
        <v>830</v>
      </c>
      <c r="C274" s="1" t="s">
        <v>843</v>
      </c>
    </row>
    <row r="275" spans="1:3" x14ac:dyDescent="0.25">
      <c r="A275" t="s">
        <v>831</v>
      </c>
      <c r="C275" s="1" t="s">
        <v>843</v>
      </c>
    </row>
    <row r="276" spans="1:3" x14ac:dyDescent="0.25">
      <c r="A276" t="s">
        <v>832</v>
      </c>
      <c r="C276" s="1" t="s">
        <v>843</v>
      </c>
    </row>
    <row r="277" spans="1:3" x14ac:dyDescent="0.25">
      <c r="A277" t="s">
        <v>833</v>
      </c>
      <c r="C277" s="1" t="s">
        <v>843</v>
      </c>
    </row>
    <row r="278" spans="1:3" x14ac:dyDescent="0.25">
      <c r="A278" t="s">
        <v>834</v>
      </c>
      <c r="C278" s="1" t="s">
        <v>843</v>
      </c>
    </row>
    <row r="279" spans="1:3" x14ac:dyDescent="0.25">
      <c r="A279" t="s">
        <v>835</v>
      </c>
      <c r="C279" s="1" t="s">
        <v>843</v>
      </c>
    </row>
    <row r="280" spans="1:3" x14ac:dyDescent="0.25">
      <c r="A280" t="s">
        <v>836</v>
      </c>
      <c r="C280" s="1" t="s">
        <v>843</v>
      </c>
    </row>
    <row r="281" spans="1:3" x14ac:dyDescent="0.25">
      <c r="A281" t="s">
        <v>837</v>
      </c>
      <c r="C281" s="1" t="s">
        <v>843</v>
      </c>
    </row>
    <row r="283" spans="1:3" x14ac:dyDescent="0.25">
      <c r="A283" t="s">
        <v>838</v>
      </c>
    </row>
    <row r="285" spans="1:3" x14ac:dyDescent="0.25">
      <c r="A285" t="s">
        <v>722</v>
      </c>
      <c r="B285" s="1">
        <f>1000/50</f>
        <v>20</v>
      </c>
      <c r="C285" s="1" t="s">
        <v>351</v>
      </c>
    </row>
    <row r="286" spans="1:3" x14ac:dyDescent="0.25">
      <c r="A286" t="s">
        <v>723</v>
      </c>
      <c r="B286" s="1">
        <f>2200/50</f>
        <v>44</v>
      </c>
      <c r="C286" s="1" t="s">
        <v>351</v>
      </c>
    </row>
    <row r="287" spans="1:3" x14ac:dyDescent="0.25">
      <c r="A287" t="s">
        <v>724</v>
      </c>
      <c r="B287" s="1">
        <f>100/20</f>
        <v>5</v>
      </c>
      <c r="C287" s="1" t="s">
        <v>351</v>
      </c>
    </row>
    <row r="288" spans="1:3" x14ac:dyDescent="0.25">
      <c r="A288" t="s">
        <v>725</v>
      </c>
      <c r="B288" s="1">
        <v>10</v>
      </c>
      <c r="C288" s="1" t="s">
        <v>351</v>
      </c>
    </row>
    <row r="289" spans="1:3" x14ac:dyDescent="0.25">
      <c r="A289" t="s">
        <v>726</v>
      </c>
      <c r="B289" s="1">
        <v>10</v>
      </c>
      <c r="C289" s="1" t="s">
        <v>351</v>
      </c>
    </row>
    <row r="290" spans="1:3" x14ac:dyDescent="0.25">
      <c r="A290" t="s">
        <v>727</v>
      </c>
      <c r="B290" s="1">
        <v>10</v>
      </c>
      <c r="C290" s="1" t="s">
        <v>351</v>
      </c>
    </row>
    <row r="291" spans="1:3" x14ac:dyDescent="0.25">
      <c r="A291" t="s">
        <v>728</v>
      </c>
    </row>
    <row r="292" spans="1:3" x14ac:dyDescent="0.25">
      <c r="A292" t="s">
        <v>729</v>
      </c>
      <c r="C292" s="1" t="s">
        <v>3</v>
      </c>
    </row>
    <row r="293" spans="1:3" x14ac:dyDescent="0.25">
      <c r="A293" t="s">
        <v>730</v>
      </c>
      <c r="B293" s="1">
        <v>25</v>
      </c>
      <c r="C293" s="1" t="s">
        <v>3</v>
      </c>
    </row>
    <row r="294" spans="1:3" x14ac:dyDescent="0.25">
      <c r="A294" t="s">
        <v>730</v>
      </c>
      <c r="B294" s="1">
        <v>25</v>
      </c>
    </row>
    <row r="295" spans="1:3" x14ac:dyDescent="0.25">
      <c r="A295" t="s">
        <v>731</v>
      </c>
      <c r="B295" s="1">
        <v>25</v>
      </c>
    </row>
    <row r="296" spans="1:3" x14ac:dyDescent="0.25">
      <c r="A296" t="s">
        <v>732</v>
      </c>
      <c r="B296" s="1">
        <v>25</v>
      </c>
    </row>
    <row r="297" spans="1:3" x14ac:dyDescent="0.25">
      <c r="A297" t="s">
        <v>733</v>
      </c>
      <c r="C297" s="1" t="s">
        <v>350</v>
      </c>
    </row>
    <row r="298" spans="1:3" x14ac:dyDescent="0.25">
      <c r="A298" t="s">
        <v>734</v>
      </c>
      <c r="C298" s="1" t="s">
        <v>18</v>
      </c>
    </row>
    <row r="299" spans="1:3" x14ac:dyDescent="0.25">
      <c r="A299" t="s">
        <v>735</v>
      </c>
      <c r="C299" s="1" t="s">
        <v>352</v>
      </c>
    </row>
    <row r="300" spans="1:3" x14ac:dyDescent="0.25">
      <c r="A300" t="s">
        <v>736</v>
      </c>
    </row>
    <row r="301" spans="1:3" x14ac:dyDescent="0.25">
      <c r="A301" t="s">
        <v>737</v>
      </c>
      <c r="C301" s="1" t="s">
        <v>13</v>
      </c>
    </row>
    <row r="302" spans="1:3" x14ac:dyDescent="0.25">
      <c r="A302" t="s">
        <v>737</v>
      </c>
      <c r="C302" s="1" t="s">
        <v>348</v>
      </c>
    </row>
    <row r="303" spans="1:3" x14ac:dyDescent="0.25">
      <c r="A303" t="s">
        <v>738</v>
      </c>
      <c r="C303" s="1" t="s">
        <v>29</v>
      </c>
    </row>
    <row r="304" spans="1:3" x14ac:dyDescent="0.25">
      <c r="A304" t="s">
        <v>739</v>
      </c>
      <c r="C304" s="1" t="s">
        <v>350</v>
      </c>
    </row>
    <row r="305" spans="1:3" x14ac:dyDescent="0.25">
      <c r="A305" t="s">
        <v>739</v>
      </c>
      <c r="C305" s="1" t="s">
        <v>352</v>
      </c>
    </row>
    <row r="306" spans="1:3" x14ac:dyDescent="0.25">
      <c r="A306" t="s">
        <v>740</v>
      </c>
      <c r="C306" s="1" t="s">
        <v>13</v>
      </c>
    </row>
    <row r="307" spans="1:3" x14ac:dyDescent="0.25">
      <c r="A307" t="s">
        <v>740</v>
      </c>
      <c r="C307" s="1" t="s">
        <v>3</v>
      </c>
    </row>
    <row r="308" spans="1:3" x14ac:dyDescent="0.25">
      <c r="A308" t="s">
        <v>741</v>
      </c>
      <c r="C308" s="1" t="s">
        <v>348</v>
      </c>
    </row>
    <row r="309" spans="1:3" x14ac:dyDescent="0.25">
      <c r="A309" t="s">
        <v>741</v>
      </c>
      <c r="C309" s="1" t="s">
        <v>18</v>
      </c>
    </row>
    <row r="310" spans="1:3" x14ac:dyDescent="0.25">
      <c r="A310" t="s">
        <v>742</v>
      </c>
      <c r="C310" s="1" t="s">
        <v>354</v>
      </c>
    </row>
    <row r="311" spans="1:3" x14ac:dyDescent="0.25">
      <c r="A311" t="s">
        <v>743</v>
      </c>
      <c r="C311" s="1" t="s">
        <v>348</v>
      </c>
    </row>
    <row r="312" spans="1:3" x14ac:dyDescent="0.25">
      <c r="A312" t="s">
        <v>744</v>
      </c>
    </row>
    <row r="313" spans="1:3" x14ac:dyDescent="0.25">
      <c r="A313" t="s">
        <v>745</v>
      </c>
      <c r="C313" s="1" t="s">
        <v>348</v>
      </c>
    </row>
    <row r="314" spans="1:3" x14ac:dyDescent="0.25">
      <c r="A314" t="s">
        <v>746</v>
      </c>
      <c r="C314" s="1" t="s">
        <v>13</v>
      </c>
    </row>
    <row r="315" spans="1:3" x14ac:dyDescent="0.25">
      <c r="A315" t="s">
        <v>747</v>
      </c>
      <c r="C315" s="1" t="s">
        <v>844</v>
      </c>
    </row>
    <row r="316" spans="1:3" x14ac:dyDescent="0.25">
      <c r="A316" t="s">
        <v>748</v>
      </c>
      <c r="C316" s="1" t="s">
        <v>18</v>
      </c>
    </row>
    <row r="317" spans="1:3" x14ac:dyDescent="0.25">
      <c r="A317" t="s">
        <v>749</v>
      </c>
      <c r="C317" s="1" t="s">
        <v>29</v>
      </c>
    </row>
    <row r="318" spans="1:3" x14ac:dyDescent="0.25">
      <c r="A318" t="s">
        <v>750</v>
      </c>
    </row>
    <row r="319" spans="1:3" x14ac:dyDescent="0.25">
      <c r="A319" t="s">
        <v>709</v>
      </c>
      <c r="C319" s="1" t="s">
        <v>349</v>
      </c>
    </row>
    <row r="320" spans="1:3" x14ac:dyDescent="0.25">
      <c r="A320" t="s">
        <v>751</v>
      </c>
      <c r="C320" s="1" t="s">
        <v>349</v>
      </c>
    </row>
    <row r="321" spans="1:3" x14ac:dyDescent="0.25">
      <c r="A321" t="s">
        <v>709</v>
      </c>
      <c r="C321" s="1" t="s">
        <v>349</v>
      </c>
    </row>
    <row r="322" spans="1:3" x14ac:dyDescent="0.25">
      <c r="A322" t="s">
        <v>752</v>
      </c>
      <c r="C322" s="1" t="s">
        <v>349</v>
      </c>
    </row>
    <row r="323" spans="1:3" x14ac:dyDescent="0.25">
      <c r="A323" t="s">
        <v>709</v>
      </c>
      <c r="C323" s="1" t="s">
        <v>349</v>
      </c>
    </row>
    <row r="324" spans="1:3" x14ac:dyDescent="0.25">
      <c r="A324" t="s">
        <v>753</v>
      </c>
      <c r="C324" s="1" t="s">
        <v>349</v>
      </c>
    </row>
    <row r="325" spans="1:3" x14ac:dyDescent="0.25">
      <c r="A325" t="s">
        <v>754</v>
      </c>
      <c r="C325" s="1" t="s">
        <v>349</v>
      </c>
    </row>
    <row r="326" spans="1:3" x14ac:dyDescent="0.25">
      <c r="A326" t="s">
        <v>755</v>
      </c>
      <c r="C326" s="1" t="s">
        <v>349</v>
      </c>
    </row>
    <row r="327" spans="1:3" x14ac:dyDescent="0.25">
      <c r="A327" t="s">
        <v>756</v>
      </c>
      <c r="C327" s="1" t="s">
        <v>349</v>
      </c>
    </row>
    <row r="328" spans="1:3" x14ac:dyDescent="0.25">
      <c r="A328" t="s">
        <v>757</v>
      </c>
      <c r="C328" s="1" t="s">
        <v>349</v>
      </c>
    </row>
    <row r="329" spans="1:3" x14ac:dyDescent="0.25">
      <c r="A329" t="s">
        <v>709</v>
      </c>
      <c r="C329" s="1" t="s">
        <v>349</v>
      </c>
    </row>
    <row r="330" spans="1:3" x14ac:dyDescent="0.25">
      <c r="A330" t="s">
        <v>752</v>
      </c>
      <c r="C330" s="1" t="s">
        <v>349</v>
      </c>
    </row>
    <row r="331" spans="1:3" x14ac:dyDescent="0.25">
      <c r="A331" t="s">
        <v>758</v>
      </c>
      <c r="C331" s="1" t="s">
        <v>349</v>
      </c>
    </row>
    <row r="332" spans="1:3" x14ac:dyDescent="0.25">
      <c r="A332" t="s">
        <v>759</v>
      </c>
      <c r="C332" s="1" t="s">
        <v>349</v>
      </c>
    </row>
    <row r="333" spans="1:3" x14ac:dyDescent="0.25">
      <c r="A333" t="s">
        <v>760</v>
      </c>
      <c r="C333" s="1" t="s">
        <v>349</v>
      </c>
    </row>
    <row r="334" spans="1:3" x14ac:dyDescent="0.25">
      <c r="A334" t="s">
        <v>761</v>
      </c>
      <c r="C334" s="1" t="s">
        <v>349</v>
      </c>
    </row>
    <row r="335" spans="1:3" x14ac:dyDescent="0.25">
      <c r="A335" t="s">
        <v>762</v>
      </c>
      <c r="C335" s="1" t="s">
        <v>349</v>
      </c>
    </row>
    <row r="336" spans="1:3" x14ac:dyDescent="0.25">
      <c r="A336" t="s">
        <v>763</v>
      </c>
      <c r="C336" s="1" t="s">
        <v>349</v>
      </c>
    </row>
    <row r="337" spans="1:3" x14ac:dyDescent="0.25">
      <c r="A337" t="s">
        <v>764</v>
      </c>
      <c r="C337" s="1" t="s">
        <v>349</v>
      </c>
    </row>
    <row r="338" spans="1:3" x14ac:dyDescent="0.25">
      <c r="A338" t="s">
        <v>765</v>
      </c>
      <c r="C338" s="1" t="s">
        <v>349</v>
      </c>
    </row>
    <row r="339" spans="1:3" x14ac:dyDescent="0.25">
      <c r="A339" t="s">
        <v>712</v>
      </c>
      <c r="C339" s="1" t="s">
        <v>349</v>
      </c>
    </row>
    <row r="340" spans="1:3" x14ac:dyDescent="0.25">
      <c r="A340" t="s">
        <v>766</v>
      </c>
      <c r="C340" s="1" t="s">
        <v>349</v>
      </c>
    </row>
    <row r="341" spans="1:3" x14ac:dyDescent="0.25">
      <c r="A341" t="s">
        <v>767</v>
      </c>
      <c r="C341" s="1" t="s">
        <v>349</v>
      </c>
    </row>
    <row r="342" spans="1:3" x14ac:dyDescent="0.25">
      <c r="A342" t="s">
        <v>768</v>
      </c>
      <c r="C342" s="1" t="s">
        <v>349</v>
      </c>
    </row>
    <row r="343" spans="1:3" x14ac:dyDescent="0.25">
      <c r="A343" t="s">
        <v>756</v>
      </c>
      <c r="C343" s="1" t="s">
        <v>349</v>
      </c>
    </row>
    <row r="344" spans="1:3" x14ac:dyDescent="0.25">
      <c r="A344" t="s">
        <v>769</v>
      </c>
      <c r="C344" s="1" t="s">
        <v>349</v>
      </c>
    </row>
    <row r="345" spans="1:3" x14ac:dyDescent="0.25">
      <c r="A345" t="s">
        <v>770</v>
      </c>
      <c r="C345" s="1" t="s">
        <v>843</v>
      </c>
    </row>
    <row r="346" spans="1:3" x14ac:dyDescent="0.25">
      <c r="A346" t="s">
        <v>771</v>
      </c>
      <c r="C346" s="1" t="s">
        <v>843</v>
      </c>
    </row>
    <row r="347" spans="1:3" x14ac:dyDescent="0.25">
      <c r="A347" t="s">
        <v>772</v>
      </c>
      <c r="C347" s="1" t="s">
        <v>843</v>
      </c>
    </row>
    <row r="348" spans="1:3" x14ac:dyDescent="0.25">
      <c r="A348" t="s">
        <v>773</v>
      </c>
      <c r="C348" s="1" t="s">
        <v>843</v>
      </c>
    </row>
    <row r="349" spans="1:3" x14ac:dyDescent="0.25">
      <c r="A349" t="s">
        <v>774</v>
      </c>
      <c r="C349" s="1" t="s">
        <v>843</v>
      </c>
    </row>
    <row r="350" spans="1:3" x14ac:dyDescent="0.25">
      <c r="A350" t="s">
        <v>775</v>
      </c>
      <c r="C350" s="1" t="s">
        <v>843</v>
      </c>
    </row>
    <row r="351" spans="1:3" x14ac:dyDescent="0.25">
      <c r="A351" t="s">
        <v>776</v>
      </c>
      <c r="C351" s="1" t="s">
        <v>843</v>
      </c>
    </row>
    <row r="352" spans="1:3" x14ac:dyDescent="0.25">
      <c r="A352" t="s">
        <v>777</v>
      </c>
      <c r="C352" s="1" t="s">
        <v>843</v>
      </c>
    </row>
    <row r="353" spans="1:3" x14ac:dyDescent="0.25">
      <c r="A353" t="s">
        <v>778</v>
      </c>
      <c r="C353" s="1" t="s">
        <v>843</v>
      </c>
    </row>
    <row r="354" spans="1:3" x14ac:dyDescent="0.25">
      <c r="A354" t="s">
        <v>779</v>
      </c>
      <c r="C354" s="1" t="s">
        <v>843</v>
      </c>
    </row>
    <row r="355" spans="1:3" x14ac:dyDescent="0.25">
      <c r="A355" t="s">
        <v>780</v>
      </c>
      <c r="C355" s="1" t="s">
        <v>843</v>
      </c>
    </row>
    <row r="356" spans="1:3" x14ac:dyDescent="0.25">
      <c r="A356" t="s">
        <v>781</v>
      </c>
      <c r="C356" s="1" t="s">
        <v>843</v>
      </c>
    </row>
    <row r="357" spans="1:3" x14ac:dyDescent="0.25">
      <c r="A357" t="s">
        <v>782</v>
      </c>
    </row>
    <row r="358" spans="1:3" x14ac:dyDescent="0.25">
      <c r="A358" t="s">
        <v>783</v>
      </c>
    </row>
    <row r="359" spans="1:3" x14ac:dyDescent="0.25">
      <c r="A359" t="s">
        <v>784</v>
      </c>
      <c r="C359" s="1" t="s">
        <v>13</v>
      </c>
    </row>
    <row r="360" spans="1:3" x14ac:dyDescent="0.25">
      <c r="A360" t="s">
        <v>785</v>
      </c>
      <c r="C360" s="1" t="s">
        <v>13</v>
      </c>
    </row>
    <row r="361" spans="1:3" x14ac:dyDescent="0.25">
      <c r="A361" t="s">
        <v>786</v>
      </c>
      <c r="C361" s="1" t="s">
        <v>349</v>
      </c>
    </row>
    <row r="362" spans="1:3" x14ac:dyDescent="0.25">
      <c r="A362" t="s">
        <v>787</v>
      </c>
      <c r="C362" s="1" t="s">
        <v>846</v>
      </c>
    </row>
    <row r="363" spans="1:3" x14ac:dyDescent="0.25">
      <c r="A363" t="s">
        <v>788</v>
      </c>
      <c r="C363" s="1" t="s">
        <v>349</v>
      </c>
    </row>
    <row r="364" spans="1:3" x14ac:dyDescent="0.25">
      <c r="A364" t="s">
        <v>789</v>
      </c>
      <c r="C364" s="1" t="s">
        <v>29</v>
      </c>
    </row>
    <row r="365" spans="1:3" x14ac:dyDescent="0.25">
      <c r="A365" t="s">
        <v>790</v>
      </c>
      <c r="C365" s="1" t="s">
        <v>354</v>
      </c>
    </row>
    <row r="366" spans="1:3" x14ac:dyDescent="0.25">
      <c r="A366" t="s">
        <v>791</v>
      </c>
      <c r="C366" s="1" t="s">
        <v>349</v>
      </c>
    </row>
    <row r="367" spans="1:3" x14ac:dyDescent="0.25">
      <c r="A367" t="s">
        <v>792</v>
      </c>
      <c r="C367" s="1" t="s">
        <v>13</v>
      </c>
    </row>
    <row r="368" spans="1:3" x14ac:dyDescent="0.25">
      <c r="A368" t="s">
        <v>793</v>
      </c>
      <c r="C368" s="1" t="s">
        <v>29</v>
      </c>
    </row>
    <row r="369" spans="1:3" x14ac:dyDescent="0.25">
      <c r="A369" t="s">
        <v>794</v>
      </c>
      <c r="C369" s="1" t="s">
        <v>354</v>
      </c>
    </row>
    <row r="370" spans="1:3" x14ac:dyDescent="0.25">
      <c r="A370" t="s">
        <v>795</v>
      </c>
    </row>
    <row r="371" spans="1:3" x14ac:dyDescent="0.25">
      <c r="A371" t="s">
        <v>796</v>
      </c>
      <c r="C371" s="1" t="s">
        <v>350</v>
      </c>
    </row>
    <row r="372" spans="1:3" x14ac:dyDescent="0.25">
      <c r="A372" t="s">
        <v>963</v>
      </c>
      <c r="C372" s="1" t="s">
        <v>18</v>
      </c>
    </row>
    <row r="373" spans="1:3" x14ac:dyDescent="0.25">
      <c r="A373" t="s">
        <v>797</v>
      </c>
    </row>
    <row r="374" spans="1:3" x14ac:dyDescent="0.25">
      <c r="A374" t="s">
        <v>798</v>
      </c>
    </row>
    <row r="375" spans="1:3" x14ac:dyDescent="0.25">
      <c r="A375" t="s">
        <v>799</v>
      </c>
    </row>
    <row r="376" spans="1:3" x14ac:dyDescent="0.25">
      <c r="A376" t="s">
        <v>800</v>
      </c>
      <c r="C376" s="1" t="s">
        <v>845</v>
      </c>
    </row>
    <row r="377" spans="1:3" x14ac:dyDescent="0.25">
      <c r="A377" t="s">
        <v>801</v>
      </c>
      <c r="B377" s="1">
        <v>3</v>
      </c>
    </row>
    <row r="378" spans="1:3" x14ac:dyDescent="0.25">
      <c r="A378" t="s">
        <v>802</v>
      </c>
      <c r="C378" s="1" t="s">
        <v>350</v>
      </c>
    </row>
    <row r="379" spans="1:3" x14ac:dyDescent="0.25">
      <c r="A379" t="s">
        <v>803</v>
      </c>
      <c r="B379" s="1">
        <v>3</v>
      </c>
    </row>
    <row r="380" spans="1:3" x14ac:dyDescent="0.25">
      <c r="A380" t="s">
        <v>867</v>
      </c>
      <c r="C380" s="1" t="s">
        <v>13</v>
      </c>
    </row>
    <row r="381" spans="1:3" x14ac:dyDescent="0.25">
      <c r="A381" t="s">
        <v>804</v>
      </c>
      <c r="C381" s="1" t="s">
        <v>13</v>
      </c>
    </row>
    <row r="382" spans="1:3" x14ac:dyDescent="0.25">
      <c r="A382" t="s">
        <v>805</v>
      </c>
      <c r="C382" s="1" t="s">
        <v>3</v>
      </c>
    </row>
    <row r="383" spans="1:3" x14ac:dyDescent="0.25">
      <c r="A383" t="s">
        <v>806</v>
      </c>
      <c r="C383" s="1" t="s">
        <v>18</v>
      </c>
    </row>
    <row r="384" spans="1:3" x14ac:dyDescent="0.25">
      <c r="A384" t="s">
        <v>807</v>
      </c>
    </row>
    <row r="385" spans="1:3" x14ac:dyDescent="0.25">
      <c r="A385" t="s">
        <v>808</v>
      </c>
      <c r="C385" s="1" t="s">
        <v>348</v>
      </c>
    </row>
    <row r="386" spans="1:3" x14ac:dyDescent="0.25">
      <c r="A386" t="s">
        <v>809</v>
      </c>
    </row>
    <row r="387" spans="1:3" x14ac:dyDescent="0.25">
      <c r="A387" t="s">
        <v>810</v>
      </c>
      <c r="C387" s="1" t="s">
        <v>3</v>
      </c>
    </row>
    <row r="388" spans="1:3" x14ac:dyDescent="0.25">
      <c r="A388" t="s">
        <v>811</v>
      </c>
      <c r="C388" s="1" t="s">
        <v>349</v>
      </c>
    </row>
    <row r="389" spans="1:3" x14ac:dyDescent="0.25">
      <c r="A389" t="s">
        <v>812</v>
      </c>
      <c r="C389" s="1" t="s">
        <v>348</v>
      </c>
    </row>
    <row r="390" spans="1:3" x14ac:dyDescent="0.25">
      <c r="A390" t="s">
        <v>813</v>
      </c>
      <c r="C390" s="1" t="s">
        <v>348</v>
      </c>
    </row>
    <row r="391" spans="1:3" x14ac:dyDescent="0.25">
      <c r="A391" t="s">
        <v>814</v>
      </c>
      <c r="C391" s="1" t="s">
        <v>3</v>
      </c>
    </row>
    <row r="392" spans="1:3" x14ac:dyDescent="0.25">
      <c r="A392" t="s">
        <v>815</v>
      </c>
      <c r="C392" s="1" t="s">
        <v>349</v>
      </c>
    </row>
    <row r="393" spans="1:3" x14ac:dyDescent="0.25">
      <c r="A393" t="s">
        <v>816</v>
      </c>
      <c r="C393" s="1" t="s">
        <v>13</v>
      </c>
    </row>
    <row r="394" spans="1:3" x14ac:dyDescent="0.25">
      <c r="A394" t="s">
        <v>817</v>
      </c>
      <c r="C394" s="1" t="s">
        <v>13</v>
      </c>
    </row>
    <row r="395" spans="1:3" x14ac:dyDescent="0.25">
      <c r="A395" t="s">
        <v>818</v>
      </c>
    </row>
    <row r="396" spans="1:3" x14ac:dyDescent="0.25">
      <c r="A396" t="s">
        <v>819</v>
      </c>
      <c r="C396" s="1" t="s">
        <v>846</v>
      </c>
    </row>
    <row r="397" spans="1:3" x14ac:dyDescent="0.25">
      <c r="A397" t="s">
        <v>820</v>
      </c>
      <c r="C397" s="1" t="s">
        <v>846</v>
      </c>
    </row>
    <row r="398" spans="1:3" x14ac:dyDescent="0.25">
      <c r="A398" t="s">
        <v>821</v>
      </c>
      <c r="C398" s="1" t="s">
        <v>846</v>
      </c>
    </row>
    <row r="399" spans="1:3" x14ac:dyDescent="0.25">
      <c r="A399" t="s">
        <v>822</v>
      </c>
      <c r="C399" s="1" t="s">
        <v>29</v>
      </c>
    </row>
    <row r="400" spans="1:3" x14ac:dyDescent="0.25">
      <c r="A400" t="s">
        <v>839</v>
      </c>
    </row>
    <row r="401" spans="1:4" x14ac:dyDescent="0.25">
      <c r="A401" t="s">
        <v>840</v>
      </c>
    </row>
    <row r="402" spans="1:4" x14ac:dyDescent="0.25">
      <c r="A402" t="s">
        <v>841</v>
      </c>
    </row>
    <row r="403" spans="1:4" x14ac:dyDescent="0.25">
      <c r="A403" t="s">
        <v>842</v>
      </c>
    </row>
    <row r="404" spans="1:4" s="83" customFormat="1" x14ac:dyDescent="0.25">
      <c r="A404" s="83" t="s">
        <v>938</v>
      </c>
      <c r="B404" s="84"/>
      <c r="C404" s="84"/>
      <c r="D404" s="84"/>
    </row>
    <row r="405" spans="1:4" s="49" customFormat="1" x14ac:dyDescent="0.25">
      <c r="A405" t="s">
        <v>961</v>
      </c>
      <c r="B405" s="61"/>
      <c r="C405" s="61"/>
      <c r="D405" s="61"/>
    </row>
    <row r="406" spans="1:4" s="49" customFormat="1" x14ac:dyDescent="0.25">
      <c r="A406" s="285" t="s">
        <v>947</v>
      </c>
      <c r="B406" s="61"/>
      <c r="C406" s="61"/>
      <c r="D406" s="61"/>
    </row>
    <row r="407" spans="1:4" x14ac:dyDescent="0.25">
      <c r="A407" s="285" t="s">
        <v>948</v>
      </c>
      <c r="C407" s="1" t="s">
        <v>960</v>
      </c>
    </row>
    <row r="408" spans="1:4" x14ac:dyDescent="0.25">
      <c r="A408" s="285" t="s">
        <v>949</v>
      </c>
      <c r="C408" s="1" t="s">
        <v>960</v>
      </c>
    </row>
    <row r="409" spans="1:4" x14ac:dyDescent="0.25">
      <c r="A409" s="285" t="s">
        <v>950</v>
      </c>
      <c r="C409" s="1" t="s">
        <v>960</v>
      </c>
    </row>
    <row r="410" spans="1:4" x14ac:dyDescent="0.25">
      <c r="A410" s="285" t="s">
        <v>951</v>
      </c>
      <c r="C410" s="1" t="s">
        <v>960</v>
      </c>
    </row>
    <row r="411" spans="1:4" x14ac:dyDescent="0.25">
      <c r="A411" s="285" t="s">
        <v>952</v>
      </c>
      <c r="C411" s="1" t="s">
        <v>960</v>
      </c>
    </row>
    <row r="412" spans="1:4" x14ac:dyDescent="0.25">
      <c r="A412" s="285" t="s">
        <v>953</v>
      </c>
      <c r="C412" s="1" t="s">
        <v>960</v>
      </c>
    </row>
    <row r="413" spans="1:4" x14ac:dyDescent="0.25">
      <c r="A413" s="285" t="s">
        <v>954</v>
      </c>
    </row>
    <row r="414" spans="1:4" x14ac:dyDescent="0.25">
      <c r="A414" s="285" t="s">
        <v>955</v>
      </c>
    </row>
    <row r="415" spans="1:4" x14ac:dyDescent="0.25">
      <c r="A415" s="285" t="s">
        <v>956</v>
      </c>
    </row>
    <row r="416" spans="1:4" x14ac:dyDescent="0.25">
      <c r="A416" s="285" t="s">
        <v>957</v>
      </c>
    </row>
    <row r="417" spans="1:4" x14ac:dyDescent="0.25">
      <c r="A417" s="285" t="s">
        <v>958</v>
      </c>
    </row>
    <row r="418" spans="1:4" x14ac:dyDescent="0.25">
      <c r="A418" s="285" t="s">
        <v>959</v>
      </c>
    </row>
    <row r="419" spans="1:4" x14ac:dyDescent="0.25">
      <c r="A419" s="285"/>
    </row>
    <row r="420" spans="1:4" x14ac:dyDescent="0.25">
      <c r="A420" s="285"/>
    </row>
    <row r="421" spans="1:4" s="83" customFormat="1" x14ac:dyDescent="0.25">
      <c r="B421" s="84"/>
      <c r="C421" s="84"/>
      <c r="D421" s="84"/>
    </row>
    <row r="422" spans="1:4" x14ac:dyDescent="0.25">
      <c r="B422" s="1">
        <f>SUM(B5:B412)</f>
        <v>890.32000000000039</v>
      </c>
    </row>
    <row r="423" spans="1:4" x14ac:dyDescent="0.25">
      <c r="B423" s="1" t="s">
        <v>906</v>
      </c>
    </row>
    <row r="426" spans="1:4" x14ac:dyDescent="0.25">
      <c r="A426" s="3" t="s">
        <v>971</v>
      </c>
    </row>
    <row r="427" spans="1:4" x14ac:dyDescent="0.25">
      <c r="A427" t="s">
        <v>973</v>
      </c>
      <c r="C427" s="1" t="s">
        <v>348</v>
      </c>
    </row>
    <row r="428" spans="1:4" x14ac:dyDescent="0.25">
      <c r="A428" t="s">
        <v>976</v>
      </c>
    </row>
    <row r="429" spans="1:4" x14ac:dyDescent="0.25">
      <c r="A429" t="s">
        <v>975</v>
      </c>
    </row>
    <row r="430" spans="1:4" x14ac:dyDescent="0.25">
      <c r="A430" t="s">
        <v>974</v>
      </c>
    </row>
    <row r="431" spans="1:4" x14ac:dyDescent="0.25">
      <c r="A431" t="s">
        <v>972</v>
      </c>
      <c r="C431" s="1" t="s">
        <v>978</v>
      </c>
    </row>
    <row r="432" spans="1:4" x14ac:dyDescent="0.25">
      <c r="A432" t="s">
        <v>977</v>
      </c>
    </row>
    <row r="433" spans="1:3" x14ac:dyDescent="0.25">
      <c r="A433" t="s">
        <v>979</v>
      </c>
    </row>
    <row r="434" spans="1:3" x14ac:dyDescent="0.25">
      <c r="A434" t="s">
        <v>984</v>
      </c>
    </row>
    <row r="435" spans="1:3" x14ac:dyDescent="0.25">
      <c r="A435" t="s">
        <v>980</v>
      </c>
    </row>
    <row r="436" spans="1:3" x14ac:dyDescent="0.25">
      <c r="A436" t="s">
        <v>981</v>
      </c>
      <c r="C436" s="1" t="s">
        <v>13</v>
      </c>
    </row>
    <row r="437" spans="1:3" x14ac:dyDescent="0.25">
      <c r="A437" t="s">
        <v>982</v>
      </c>
      <c r="C437" s="1" t="s">
        <v>348</v>
      </c>
    </row>
    <row r="438" spans="1:3" x14ac:dyDescent="0.25">
      <c r="A438" t="s">
        <v>983</v>
      </c>
      <c r="C438" s="1" t="s">
        <v>985</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99"/>
  <sheetViews>
    <sheetView topLeftCell="A88" workbookViewId="0">
      <selection activeCell="A100" sqref="A100"/>
    </sheetView>
  </sheetViews>
  <sheetFormatPr defaultRowHeight="15" x14ac:dyDescent="0.25"/>
  <sheetData>
    <row r="2" spans="1:1" s="114" customFormat="1" x14ac:dyDescent="0.25">
      <c r="A2" s="114" t="s">
        <v>31</v>
      </c>
    </row>
    <row r="3" spans="1:1" x14ac:dyDescent="0.25">
      <c r="A3" t="s">
        <v>198</v>
      </c>
    </row>
    <row r="4" spans="1:1" x14ac:dyDescent="0.25">
      <c r="A4" t="s">
        <v>215</v>
      </c>
    </row>
    <row r="5" spans="1:1" x14ac:dyDescent="0.25">
      <c r="A5" t="s">
        <v>199</v>
      </c>
    </row>
    <row r="7" spans="1:1" s="114" customFormat="1" x14ac:dyDescent="0.25">
      <c r="A7" s="114" t="s">
        <v>25</v>
      </c>
    </row>
    <row r="8" spans="1:1" x14ac:dyDescent="0.25">
      <c r="A8" t="s">
        <v>200</v>
      </c>
    </row>
    <row r="9" spans="1:1" x14ac:dyDescent="0.25">
      <c r="A9" t="s">
        <v>197</v>
      </c>
    </row>
    <row r="10" spans="1:1" x14ac:dyDescent="0.25">
      <c r="A10" t="s">
        <v>201</v>
      </c>
    </row>
    <row r="12" spans="1:1" s="114" customFormat="1" x14ac:dyDescent="0.25">
      <c r="A12" s="114" t="s">
        <v>191</v>
      </c>
    </row>
    <row r="13" spans="1:1" x14ac:dyDescent="0.25">
      <c r="A13" t="s">
        <v>154</v>
      </c>
    </row>
    <row r="14" spans="1:1" x14ac:dyDescent="0.25">
      <c r="A14" t="s">
        <v>202</v>
      </c>
    </row>
    <row r="15" spans="1:1" x14ac:dyDescent="0.25">
      <c r="A15" t="s">
        <v>195</v>
      </c>
    </row>
    <row r="16" spans="1:1" x14ac:dyDescent="0.25">
      <c r="A16" t="s">
        <v>203</v>
      </c>
    </row>
    <row r="17" spans="1:1" x14ac:dyDescent="0.25">
      <c r="A17" t="s">
        <v>204</v>
      </c>
    </row>
    <row r="19" spans="1:1" s="114" customFormat="1" x14ac:dyDescent="0.25">
      <c r="A19" s="114" t="s">
        <v>216</v>
      </c>
    </row>
    <row r="20" spans="1:1" x14ac:dyDescent="0.25">
      <c r="A20" t="s">
        <v>218</v>
      </c>
    </row>
    <row r="21" spans="1:1" x14ac:dyDescent="0.25">
      <c r="A21" t="s">
        <v>227</v>
      </c>
    </row>
    <row r="22" spans="1:1" x14ac:dyDescent="0.25">
      <c r="A22" t="s">
        <v>228</v>
      </c>
    </row>
    <row r="23" spans="1:1" x14ac:dyDescent="0.25">
      <c r="A23" t="s">
        <v>229</v>
      </c>
    </row>
    <row r="24" spans="1:1" x14ac:dyDescent="0.25">
      <c r="A24" t="s">
        <v>230</v>
      </c>
    </row>
    <row r="26" spans="1:1" s="114" customFormat="1" x14ac:dyDescent="0.25">
      <c r="A26" s="114" t="s">
        <v>245</v>
      </c>
    </row>
    <row r="27" spans="1:1" x14ac:dyDescent="0.25">
      <c r="A27" t="s">
        <v>248</v>
      </c>
    </row>
    <row r="28" spans="1:1" x14ac:dyDescent="0.25">
      <c r="A28" t="s">
        <v>249</v>
      </c>
    </row>
    <row r="30" spans="1:1" s="114" customFormat="1" x14ac:dyDescent="0.25">
      <c r="A30" s="114" t="s">
        <v>357</v>
      </c>
    </row>
    <row r="31" spans="1:1" x14ac:dyDescent="0.25">
      <c r="A31" t="s">
        <v>358</v>
      </c>
    </row>
    <row r="32" spans="1:1" x14ac:dyDescent="0.25">
      <c r="A32" t="s">
        <v>359</v>
      </c>
    </row>
    <row r="33" spans="1:1" x14ac:dyDescent="0.25">
      <c r="A33" t="s">
        <v>360</v>
      </c>
    </row>
    <row r="34" spans="1:1" x14ac:dyDescent="0.25">
      <c r="A34" t="s">
        <v>410</v>
      </c>
    </row>
    <row r="36" spans="1:1" s="114" customFormat="1" x14ac:dyDescent="0.25">
      <c r="A36" s="114" t="s">
        <v>390</v>
      </c>
    </row>
    <row r="37" spans="1:1" x14ac:dyDescent="0.25">
      <c r="A37" t="s">
        <v>402</v>
      </c>
    </row>
    <row r="38" spans="1:1" x14ac:dyDescent="0.25">
      <c r="A38" t="s">
        <v>408</v>
      </c>
    </row>
    <row r="39" spans="1:1" x14ac:dyDescent="0.25">
      <c r="A39" t="s">
        <v>409</v>
      </c>
    </row>
    <row r="40" spans="1:1" x14ac:dyDescent="0.25">
      <c r="A40" t="s">
        <v>403</v>
      </c>
    </row>
    <row r="41" spans="1:1" x14ac:dyDescent="0.25">
      <c r="A41" t="s">
        <v>421</v>
      </c>
    </row>
    <row r="42" spans="1:1" x14ac:dyDescent="0.25">
      <c r="A42" t="s">
        <v>404</v>
      </c>
    </row>
    <row r="43" spans="1:1" x14ac:dyDescent="0.25">
      <c r="A43" t="s">
        <v>422</v>
      </c>
    </row>
    <row r="44" spans="1:1" x14ac:dyDescent="0.25">
      <c r="A44" t="s">
        <v>405</v>
      </c>
    </row>
    <row r="45" spans="1:1" x14ac:dyDescent="0.25">
      <c r="A45" t="s">
        <v>406</v>
      </c>
    </row>
    <row r="46" spans="1:1" x14ac:dyDescent="0.25">
      <c r="A46" t="s">
        <v>418</v>
      </c>
    </row>
    <row r="47" spans="1:1" x14ac:dyDescent="0.25">
      <c r="A47" t="s">
        <v>419</v>
      </c>
    </row>
    <row r="48" spans="1:1" x14ac:dyDescent="0.25">
      <c r="A48" t="s">
        <v>420</v>
      </c>
    </row>
    <row r="49" spans="1:1" x14ac:dyDescent="0.25">
      <c r="A49" t="s">
        <v>407</v>
      </c>
    </row>
    <row r="50" spans="1:1" x14ac:dyDescent="0.25">
      <c r="A50" t="s">
        <v>398</v>
      </c>
    </row>
    <row r="51" spans="1:1" x14ac:dyDescent="0.25">
      <c r="A51" t="s">
        <v>411</v>
      </c>
    </row>
    <row r="52" spans="1:1" x14ac:dyDescent="0.25">
      <c r="A52" t="s">
        <v>414</v>
      </c>
    </row>
    <row r="53" spans="1:1" x14ac:dyDescent="0.25">
      <c r="A53" t="s">
        <v>399</v>
      </c>
    </row>
    <row r="54" spans="1:1" x14ac:dyDescent="0.25">
      <c r="A54" t="s">
        <v>415</v>
      </c>
    </row>
    <row r="55" spans="1:1" x14ac:dyDescent="0.25">
      <c r="A55" t="s">
        <v>416</v>
      </c>
    </row>
    <row r="56" spans="1:1" x14ac:dyDescent="0.25">
      <c r="A56" t="s">
        <v>423</v>
      </c>
    </row>
    <row r="57" spans="1:1" x14ac:dyDescent="0.25">
      <c r="A57" t="s">
        <v>417</v>
      </c>
    </row>
    <row r="58" spans="1:1" x14ac:dyDescent="0.25">
      <c r="A58" t="s">
        <v>400</v>
      </c>
    </row>
    <row r="59" spans="1:1" x14ac:dyDescent="0.25">
      <c r="A59" t="s">
        <v>401</v>
      </c>
    </row>
    <row r="60" spans="1:1" x14ac:dyDescent="0.25">
      <c r="A60" t="s">
        <v>412</v>
      </c>
    </row>
    <row r="62" spans="1:1" x14ac:dyDescent="0.25">
      <c r="A62" t="s">
        <v>397</v>
      </c>
    </row>
    <row r="63" spans="1:1" x14ac:dyDescent="0.25">
      <c r="A63" t="s">
        <v>391</v>
      </c>
    </row>
    <row r="65" spans="1:1" x14ac:dyDescent="0.25">
      <c r="A65" t="s">
        <v>413</v>
      </c>
    </row>
    <row r="66" spans="1:1" x14ac:dyDescent="0.25">
      <c r="A66" t="s">
        <v>392</v>
      </c>
    </row>
    <row r="68" spans="1:1" x14ac:dyDescent="0.25">
      <c r="A68" t="s">
        <v>393</v>
      </c>
    </row>
    <row r="69" spans="1:1" x14ac:dyDescent="0.25">
      <c r="A69" t="s">
        <v>394</v>
      </c>
    </row>
    <row r="71" spans="1:1" x14ac:dyDescent="0.25">
      <c r="A71" t="s">
        <v>395</v>
      </c>
    </row>
    <row r="72" spans="1:1" x14ac:dyDescent="0.25">
      <c r="A72" t="s">
        <v>396</v>
      </c>
    </row>
    <row r="74" spans="1:1" s="114" customFormat="1" x14ac:dyDescent="0.25">
      <c r="A74" s="114" t="s">
        <v>434</v>
      </c>
    </row>
    <row r="75" spans="1:1" x14ac:dyDescent="0.25">
      <c r="A75" t="s">
        <v>850</v>
      </c>
    </row>
    <row r="78" spans="1:1" s="114" customFormat="1" x14ac:dyDescent="0.25">
      <c r="A78" s="114" t="s">
        <v>849</v>
      </c>
    </row>
    <row r="79" spans="1:1" x14ac:dyDescent="0.25">
      <c r="A79" t="s">
        <v>887</v>
      </c>
    </row>
    <row r="80" spans="1:1" x14ac:dyDescent="0.25">
      <c r="A80" t="s">
        <v>886</v>
      </c>
    </row>
    <row r="81" spans="1:1" s="189" customFormat="1" x14ac:dyDescent="0.25">
      <c r="A81" s="114" t="s">
        <v>857</v>
      </c>
    </row>
    <row r="82" spans="1:1" x14ac:dyDescent="0.25">
      <c r="A82" t="s">
        <v>868</v>
      </c>
    </row>
    <row r="83" spans="1:1" x14ac:dyDescent="0.25">
      <c r="A83" t="s">
        <v>869</v>
      </c>
    </row>
    <row r="84" spans="1:1" x14ac:dyDescent="0.25">
      <c r="A84" t="s">
        <v>870</v>
      </c>
    </row>
    <row r="85" spans="1:1" x14ac:dyDescent="0.25">
      <c r="A85" t="s">
        <v>871</v>
      </c>
    </row>
    <row r="86" spans="1:1" x14ac:dyDescent="0.25">
      <c r="A86" t="s">
        <v>872</v>
      </c>
    </row>
    <row r="87" spans="1:1" x14ac:dyDescent="0.25">
      <c r="A87" t="s">
        <v>873</v>
      </c>
    </row>
    <row r="88" spans="1:1" x14ac:dyDescent="0.25">
      <c r="A88" t="s">
        <v>874</v>
      </c>
    </row>
    <row r="89" spans="1:1" x14ac:dyDescent="0.25">
      <c r="A89" t="s">
        <v>875</v>
      </c>
    </row>
    <row r="90" spans="1:1" x14ac:dyDescent="0.25">
      <c r="A90" t="s">
        <v>876</v>
      </c>
    </row>
    <row r="91" spans="1:1" x14ac:dyDescent="0.25">
      <c r="A91" t="s">
        <v>877</v>
      </c>
    </row>
    <row r="92" spans="1:1" x14ac:dyDescent="0.25">
      <c r="A92" t="s">
        <v>878</v>
      </c>
    </row>
    <row r="93" spans="1:1" x14ac:dyDescent="0.25">
      <c r="A93" t="s">
        <v>879</v>
      </c>
    </row>
    <row r="94" spans="1:1" x14ac:dyDescent="0.25">
      <c r="A94" t="s">
        <v>880</v>
      </c>
    </row>
    <row r="95" spans="1:1" x14ac:dyDescent="0.25">
      <c r="A95" t="s">
        <v>881</v>
      </c>
    </row>
    <row r="96" spans="1:1" x14ac:dyDescent="0.25">
      <c r="A96" t="s">
        <v>882</v>
      </c>
    </row>
    <row r="98" spans="1:1" s="189" customFormat="1" x14ac:dyDescent="0.25">
      <c r="A98" s="114" t="s">
        <v>938</v>
      </c>
    </row>
    <row r="99" spans="1:1" x14ac:dyDescent="0.25">
      <c r="A99" t="s">
        <v>967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squads</vt:lpstr>
      <vt:lpstr>Herlighet Crew</vt:lpstr>
      <vt:lpstr>Malina Crew</vt:lpstr>
      <vt:lpstr>Herlighet</vt:lpstr>
      <vt:lpstr>Malina</vt:lpstr>
      <vt:lpstr>xp log</vt:lpstr>
      <vt:lpstr>weather</vt:lpstr>
      <vt:lpstr>loot</vt:lpstr>
      <vt:lpstr>log</vt:lpstr>
      <vt:lpstr>routines</vt:lpstr>
      <vt:lpstr>npc's</vt:lpstr>
      <vt:lpstr>XP Tables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tk210</dc:creator>
  <cp:lastModifiedBy>Albin Johnson</cp:lastModifiedBy>
  <cp:lastPrinted>2021-05-22T15:58:06Z</cp:lastPrinted>
  <dcterms:created xsi:type="dcterms:W3CDTF">2020-05-08T20:40:55Z</dcterms:created>
  <dcterms:modified xsi:type="dcterms:W3CDTF">2021-05-31T03:24:38Z</dcterms:modified>
</cp:coreProperties>
</file>